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68" yWindow="-12" windowWidth="7716" windowHeight="7368" firstSheet="3" activeTab="3"/>
  </bookViews>
  <sheets>
    <sheet name="CTK &amp; KIRIM" sheetId="36" r:id="rId1"/>
    <sheet name="REKAP HPS" sheetId="51" r:id="rId2"/>
    <sheet name="catatan" sheetId="37" r:id="rId3"/>
    <sheet name="MADRASAH  KLAS X SISWA " sheetId="40" r:id="rId4"/>
    <sheet name="SPESIFIKASI " sheetId="52" r:id="rId5"/>
    <sheet name="Sheet1" sheetId="53" r:id="rId6"/>
  </sheets>
  <definedNames>
    <definedName name="Formated_by_Sentot_2011" localSheetId="3">#REF!</definedName>
    <definedName name="_xlnm.Print_Area" localSheetId="3">'MADRASAH  KLAS X SISWA '!$A$1:$N$490</definedName>
    <definedName name="_xlnm.Print_Area" localSheetId="1">'REKAP HPS'!$E$2:$AC$44</definedName>
    <definedName name="_xlnm.Print_Area" localSheetId="4">'SPESIFIKASI '!$A$1:$P$64</definedName>
  </definedNames>
  <calcPr calcId="144525"/>
</workbook>
</file>

<file path=xl/calcChain.xml><?xml version="1.0" encoding="utf-8"?>
<calcChain xmlns="http://schemas.openxmlformats.org/spreadsheetml/2006/main">
  <c r="DT23" i="36" l="1"/>
  <c r="DT24" i="36" s="1"/>
  <c r="DQ23" i="36"/>
  <c r="DQ24" i="36" s="1"/>
  <c r="DN23" i="36"/>
  <c r="DN24" i="36" s="1"/>
  <c r="DK23" i="36"/>
  <c r="DK24" i="36" s="1"/>
  <c r="DQ19" i="36"/>
  <c r="DQ20" i="36" s="1"/>
  <c r="DN19" i="36"/>
  <c r="DN20" i="36" s="1"/>
  <c r="DK19" i="36"/>
  <c r="DK20" i="36" s="1"/>
  <c r="DQ15" i="36"/>
  <c r="DQ16" i="36" s="1"/>
  <c r="DN15" i="36"/>
  <c r="DN16" i="36" s="1"/>
  <c r="BU23" i="36"/>
  <c r="BU24" i="36" s="1"/>
  <c r="BR23" i="36"/>
  <c r="BR24" i="36" s="1"/>
  <c r="BO23" i="36"/>
  <c r="BO24" i="36" s="1"/>
  <c r="BL23" i="36"/>
  <c r="BL24" i="36" s="1"/>
  <c r="BR19" i="36"/>
  <c r="BR20" i="36" s="1"/>
  <c r="BO19" i="36"/>
  <c r="BO20" i="36" s="1"/>
  <c r="BL19" i="36"/>
  <c r="BL20" i="36" s="1"/>
  <c r="BR15" i="36"/>
  <c r="BR16" i="36" s="1"/>
  <c r="BO15" i="36"/>
  <c r="BO16" i="36" s="1"/>
  <c r="DN17" i="36" l="1"/>
  <c r="DQ17" i="36"/>
  <c r="DK21" i="36"/>
  <c r="DN21" i="36"/>
  <c r="DQ21" i="36"/>
  <c r="DQ25" i="36"/>
  <c r="DT25" i="36"/>
  <c r="BO17" i="36"/>
  <c r="BR17" i="36"/>
  <c r="BL21" i="36"/>
  <c r="BO21" i="36"/>
  <c r="BR21" i="36"/>
  <c r="BR25" i="36"/>
  <c r="BU25" i="36"/>
  <c r="E457" i="40"/>
  <c r="E395" i="40"/>
  <c r="E333" i="40"/>
  <c r="E271" i="40"/>
  <c r="E209" i="40"/>
  <c r="E147" i="40"/>
  <c r="E85" i="40"/>
  <c r="E22" i="40"/>
  <c r="D14" i="36" l="1"/>
  <c r="I14" i="36"/>
  <c r="E17" i="40" l="1"/>
  <c r="V23" i="36" l="1"/>
  <c r="S23" i="36"/>
  <c r="S15" i="36"/>
  <c r="S16" i="36" s="1"/>
  <c r="P23" i="36"/>
  <c r="P15" i="36"/>
  <c r="P16" i="36" s="1"/>
  <c r="M23" i="36"/>
  <c r="V24" i="36" l="1"/>
  <c r="V25" i="36" s="1"/>
  <c r="S17" i="36"/>
  <c r="S24" i="36"/>
  <c r="S25" i="36" s="1"/>
  <c r="P17" i="36"/>
  <c r="P24" i="36"/>
  <c r="M24" i="36"/>
  <c r="AH94" i="40"/>
  <c r="AE94" i="40" l="1"/>
  <c r="AB94" i="40"/>
  <c r="Z94" i="40"/>
  <c r="W94" i="40"/>
  <c r="U94" i="40"/>
  <c r="R94" i="40"/>
  <c r="AJ81" i="40"/>
  <c r="AG81" i="40"/>
  <c r="AE81" i="40"/>
  <c r="AB81" i="40"/>
  <c r="Z81" i="40"/>
  <c r="W81" i="40"/>
  <c r="U81" i="40"/>
  <c r="R81" i="40"/>
  <c r="S75" i="40"/>
  <c r="S74" i="40" s="1"/>
  <c r="T74" i="40" s="1"/>
  <c r="T73" i="40" s="1"/>
  <c r="S73" i="40" s="1"/>
  <c r="S72" i="40" s="1"/>
  <c r="T72" i="40" s="1"/>
  <c r="T71" i="40" s="1"/>
  <c r="S71" i="40" s="1"/>
  <c r="X79" i="40" s="1"/>
  <c r="Y79" i="40" s="1"/>
  <c r="Y77" i="40" s="1"/>
  <c r="X77" i="40" s="1"/>
  <c r="X76" i="40" s="1"/>
  <c r="Y76" i="40" s="1"/>
  <c r="Y75" i="40" s="1"/>
  <c r="X75" i="40" s="1"/>
  <c r="X74" i="40" s="1"/>
  <c r="Y74" i="40" s="1"/>
  <c r="Y73" i="40" s="1"/>
  <c r="X73" i="40" s="1"/>
  <c r="X72" i="40" s="1"/>
  <c r="Y72" i="40" s="1"/>
  <c r="Y71" i="40" s="1"/>
  <c r="X71" i="40" s="1"/>
  <c r="AC79" i="40" s="1"/>
  <c r="AD79" i="40" s="1"/>
  <c r="AD77" i="40" s="1"/>
  <c r="AC77" i="40" s="1"/>
  <c r="AC76" i="40" s="1"/>
  <c r="AD76" i="40" s="1"/>
  <c r="AD75" i="40" s="1"/>
  <c r="AC75" i="40" s="1"/>
  <c r="AC74" i="40" s="1"/>
  <c r="AD74" i="40" s="1"/>
  <c r="AD73" i="40" s="1"/>
  <c r="AC73" i="40" s="1"/>
  <c r="AC72" i="40" s="1"/>
  <c r="AD72" i="40" s="1"/>
  <c r="AD71" i="40" s="1"/>
  <c r="AC71" i="40" s="1"/>
  <c r="AH79" i="40" s="1"/>
  <c r="AI79" i="40" s="1"/>
  <c r="AI77" i="40" s="1"/>
  <c r="AH77" i="40" s="1"/>
  <c r="AH76" i="40" s="1"/>
  <c r="AI76" i="40" s="1"/>
  <c r="AI75" i="40" s="1"/>
  <c r="AH75" i="40" s="1"/>
  <c r="AH74" i="40" s="1"/>
  <c r="AI74" i="40" s="1"/>
  <c r="AI73" i="40" s="1"/>
  <c r="AH73" i="40" s="1"/>
  <c r="AH72" i="40" s="1"/>
  <c r="AI72" i="40" s="1"/>
  <c r="AI71" i="40" s="1"/>
  <c r="AH71" i="40" s="1"/>
  <c r="S92" i="40" s="1"/>
  <c r="T92" i="40" s="1"/>
  <c r="T91" i="40" s="1"/>
  <c r="S91" i="40" s="1"/>
  <c r="S90" i="40" s="1"/>
  <c r="T90" i="40" s="1"/>
  <c r="T89" i="40" s="1"/>
  <c r="S89" i="40" s="1"/>
  <c r="S87" i="40" s="1"/>
  <c r="T87" i="40" s="1"/>
  <c r="T86" i="40" s="1"/>
  <c r="S86" i="40" s="1"/>
  <c r="S85" i="40" s="1"/>
  <c r="T85" i="40" s="1"/>
  <c r="T84" i="40" s="1"/>
  <c r="S84" i="40" s="1"/>
  <c r="X92" i="40" s="1"/>
  <c r="Y92" i="40" s="1"/>
  <c r="Y91" i="40" s="1"/>
  <c r="X91" i="40" s="1"/>
  <c r="X90" i="40" s="1"/>
  <c r="Y90" i="40" s="1"/>
  <c r="Y89" i="40" s="1"/>
  <c r="X89" i="40" s="1"/>
  <c r="X87" i="40" s="1"/>
  <c r="Y87" i="40" s="1"/>
  <c r="Y86" i="40" s="1"/>
  <c r="X86" i="40" s="1"/>
  <c r="X85" i="40" s="1"/>
  <c r="Y85" i="40" s="1"/>
  <c r="Y84" i="40" s="1"/>
  <c r="X84" i="40" s="1"/>
  <c r="AC92" i="40" s="1"/>
  <c r="AD92" i="40" s="1"/>
  <c r="AD91" i="40" s="1"/>
  <c r="AC91" i="40" s="1"/>
  <c r="AC90" i="40" s="1"/>
  <c r="AD90" i="40" s="1"/>
  <c r="AD89" i="40" s="1"/>
  <c r="AC89" i="40" s="1"/>
  <c r="AC87" i="40" s="1"/>
  <c r="AD87" i="40" s="1"/>
  <c r="AD86" i="40" s="1"/>
  <c r="AC86" i="40" s="1"/>
  <c r="AC85" i="40" s="1"/>
  <c r="AD85" i="40" s="1"/>
  <c r="AD84" i="40" s="1"/>
  <c r="AC84" i="40" s="1"/>
  <c r="AL81" i="40" l="1"/>
  <c r="AL94" i="40"/>
  <c r="S19" i="36"/>
  <c r="S20" i="36" s="1"/>
  <c r="S21" i="36" s="1"/>
  <c r="P19" i="36"/>
  <c r="P20" i="36" s="1"/>
  <c r="P21" i="36" s="1"/>
  <c r="M19" i="36"/>
  <c r="I45" i="36"/>
  <c r="I44" i="36"/>
  <c r="I43" i="36"/>
  <c r="I42" i="36"/>
  <c r="I41" i="36"/>
  <c r="I40" i="36"/>
  <c r="I39" i="36"/>
  <c r="I38" i="36"/>
  <c r="I37" i="36"/>
  <c r="I36" i="36"/>
  <c r="I35" i="36"/>
  <c r="I34" i="36"/>
  <c r="I33" i="36"/>
  <c r="I32" i="36"/>
  <c r="I31" i="36"/>
  <c r="I30" i="36"/>
  <c r="I29" i="36"/>
  <c r="I28" i="36"/>
  <c r="I27" i="36"/>
  <c r="I26" i="36"/>
  <c r="I25" i="36"/>
  <c r="I24" i="36"/>
  <c r="I23" i="36"/>
  <c r="I22" i="36"/>
  <c r="I21" i="36"/>
  <c r="I20" i="36"/>
  <c r="I19" i="36"/>
  <c r="I18" i="36"/>
  <c r="I17" i="36"/>
  <c r="I16" i="36"/>
  <c r="I15" i="36"/>
  <c r="M20" i="36" l="1"/>
  <c r="I13" i="36"/>
  <c r="I12" i="36"/>
  <c r="I11" i="36"/>
  <c r="I10" i="36"/>
  <c r="D45" i="36"/>
  <c r="D44" i="36"/>
  <c r="D43" i="36"/>
  <c r="D42" i="36"/>
  <c r="D41" i="36"/>
  <c r="D40" i="36"/>
  <c r="D39" i="36"/>
  <c r="D38" i="36"/>
  <c r="D37" i="36"/>
  <c r="D36" i="36"/>
  <c r="D35" i="36"/>
  <c r="D34" i="36"/>
  <c r="D33" i="36"/>
  <c r="D32" i="36"/>
  <c r="D31" i="36"/>
  <c r="D30" i="36"/>
  <c r="D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3" i="36"/>
  <c r="D12" i="36"/>
  <c r="D11" i="36"/>
  <c r="D10" i="36"/>
  <c r="M21" i="36" l="1"/>
  <c r="G17" i="51"/>
  <c r="F456" i="40" l="1"/>
  <c r="F394" i="40"/>
  <c r="F332" i="40"/>
  <c r="F270" i="40"/>
  <c r="F208" i="40"/>
  <c r="F146" i="40"/>
  <c r="F84" i="40"/>
  <c r="F21" i="40"/>
  <c r="H44" i="51" l="1"/>
  <c r="G44" i="51"/>
  <c r="H43" i="51"/>
  <c r="G43" i="51"/>
  <c r="H42" i="51"/>
  <c r="G42" i="51"/>
  <c r="H41" i="51"/>
  <c r="G41" i="51"/>
  <c r="H40" i="51"/>
  <c r="G40" i="51"/>
  <c r="H39" i="51"/>
  <c r="G39" i="51"/>
  <c r="H38" i="51"/>
  <c r="G38" i="51"/>
  <c r="H37" i="51" l="1"/>
  <c r="G37" i="51"/>
  <c r="H36" i="51"/>
  <c r="G36" i="51"/>
  <c r="H35" i="51"/>
  <c r="G35" i="51"/>
  <c r="H34" i="51" l="1"/>
  <c r="G34" i="51"/>
  <c r="H33" i="51"/>
  <c r="G33" i="51"/>
  <c r="H32" i="51"/>
  <c r="G32" i="51"/>
  <c r="H31" i="51"/>
  <c r="G31" i="51"/>
  <c r="H30" i="51"/>
  <c r="G30" i="51"/>
  <c r="H29" i="51"/>
  <c r="G29" i="51"/>
  <c r="H28" i="51"/>
  <c r="G28" i="51"/>
  <c r="H27" i="51"/>
  <c r="G27" i="51"/>
  <c r="H26" i="51"/>
  <c r="G26" i="51"/>
  <c r="H25" i="51"/>
  <c r="G25" i="51"/>
  <c r="H24" i="51"/>
  <c r="G24" i="51"/>
  <c r="H23" i="51"/>
  <c r="G23" i="51"/>
  <c r="H22" i="51"/>
  <c r="G22" i="51"/>
  <c r="H21" i="51"/>
  <c r="G21" i="51"/>
  <c r="H20" i="51"/>
  <c r="G20" i="51"/>
  <c r="H19" i="51"/>
  <c r="G19" i="51"/>
  <c r="H18" i="51"/>
  <c r="G18" i="51"/>
  <c r="H35" i="36" l="1"/>
  <c r="H45" i="36"/>
  <c r="H44" i="36"/>
  <c r="H34" i="36"/>
  <c r="EM34" i="36" l="1"/>
  <c r="EJ34" i="36"/>
  <c r="EG34" i="36"/>
  <c r="ED34" i="36"/>
  <c r="EA34" i="36"/>
  <c r="DX34" i="36"/>
  <c r="DU34" i="36"/>
  <c r="DR34" i="36"/>
  <c r="DO34" i="36"/>
  <c r="DL34" i="36"/>
  <c r="DI34" i="36"/>
  <c r="DF34" i="36"/>
  <c r="DC34" i="36"/>
  <c r="CZ34" i="36"/>
  <c r="CW34" i="36"/>
  <c r="CT34" i="36"/>
  <c r="CQ34" i="36"/>
  <c r="CN34" i="36"/>
  <c r="CK34" i="36"/>
  <c r="CH34" i="36"/>
  <c r="CE34" i="36"/>
  <c r="CB34" i="36"/>
  <c r="BY34" i="36"/>
  <c r="BV34" i="36"/>
  <c r="BS34" i="36"/>
  <c r="BP34" i="36"/>
  <c r="BM34" i="36"/>
  <c r="BJ34" i="36"/>
  <c r="EM44" i="36"/>
  <c r="EJ44" i="36"/>
  <c r="EG44" i="36"/>
  <c r="ED44" i="36"/>
  <c r="EA44" i="36"/>
  <c r="DX44" i="36"/>
  <c r="DU44" i="36"/>
  <c r="DR44" i="36"/>
  <c r="DO44" i="36"/>
  <c r="DL44" i="36"/>
  <c r="DI44" i="36"/>
  <c r="DF44" i="36"/>
  <c r="DC44" i="36"/>
  <c r="CZ44" i="36"/>
  <c r="CW44" i="36"/>
  <c r="CT44" i="36"/>
  <c r="CQ44" i="36"/>
  <c r="CN44" i="36"/>
  <c r="CK44" i="36"/>
  <c r="CH44" i="36"/>
  <c r="CE44" i="36"/>
  <c r="CB44" i="36"/>
  <c r="BY44" i="36"/>
  <c r="BV44" i="36"/>
  <c r="BS44" i="36"/>
  <c r="BP44" i="36"/>
  <c r="BM44" i="36"/>
  <c r="BJ44" i="36"/>
  <c r="EM45" i="36"/>
  <c r="EJ45" i="36"/>
  <c r="EG45" i="36"/>
  <c r="ED45" i="36"/>
  <c r="EA45" i="36"/>
  <c r="DX45" i="36"/>
  <c r="DU45" i="36"/>
  <c r="DR45" i="36"/>
  <c r="DO45" i="36"/>
  <c r="DL45" i="36"/>
  <c r="DI45" i="36"/>
  <c r="DF45" i="36"/>
  <c r="DC45" i="36"/>
  <c r="CZ45" i="36"/>
  <c r="CW45" i="36"/>
  <c r="CT45" i="36"/>
  <c r="CQ45" i="36"/>
  <c r="CN45" i="36"/>
  <c r="CK45" i="36"/>
  <c r="CH45" i="36"/>
  <c r="CE45" i="36"/>
  <c r="CB45" i="36"/>
  <c r="BY45" i="36"/>
  <c r="BV45" i="36"/>
  <c r="BS45" i="36"/>
  <c r="BP45" i="36"/>
  <c r="BM45" i="36"/>
  <c r="BJ45" i="36"/>
  <c r="EM35" i="36"/>
  <c r="EJ35" i="36"/>
  <c r="EG35" i="36"/>
  <c r="ED35" i="36"/>
  <c r="EA35" i="36"/>
  <c r="DX35" i="36"/>
  <c r="DU35" i="36"/>
  <c r="DR35" i="36"/>
  <c r="DO35" i="36"/>
  <c r="DL35" i="36"/>
  <c r="DI35" i="36"/>
  <c r="DF35" i="36"/>
  <c r="DC35" i="36"/>
  <c r="CZ35" i="36"/>
  <c r="CW35" i="36"/>
  <c r="CT35" i="36"/>
  <c r="CQ35" i="36"/>
  <c r="CN35" i="36"/>
  <c r="CK35" i="36"/>
  <c r="CH35" i="36"/>
  <c r="CE35" i="36"/>
  <c r="CB35" i="36"/>
  <c r="BY35" i="36"/>
  <c r="BV35" i="36"/>
  <c r="BS35" i="36"/>
  <c r="BP35" i="36"/>
  <c r="BM35" i="36"/>
  <c r="BJ35" i="36"/>
  <c r="BG34" i="36"/>
  <c r="BD34" i="36"/>
  <c r="BA34" i="36"/>
  <c r="AX34" i="36"/>
  <c r="AU34" i="36"/>
  <c r="AR34" i="36"/>
  <c r="AO34" i="36"/>
  <c r="AL34" i="36"/>
  <c r="AI34" i="36"/>
  <c r="AF34" i="36"/>
  <c r="AC34" i="36"/>
  <c r="Z34" i="36"/>
  <c r="W34" i="36"/>
  <c r="T34" i="36"/>
  <c r="Q34" i="36"/>
  <c r="N34" i="36"/>
  <c r="K34" i="36"/>
  <c r="BG44" i="36"/>
  <c r="BD44" i="36"/>
  <c r="BA44" i="36"/>
  <c r="AX44" i="36"/>
  <c r="AU44" i="36"/>
  <c r="AR44" i="36"/>
  <c r="AO44" i="36"/>
  <c r="AL44" i="36"/>
  <c r="AI44" i="36"/>
  <c r="AF44" i="36"/>
  <c r="AC44" i="36"/>
  <c r="Z44" i="36"/>
  <c r="W44" i="36"/>
  <c r="T44" i="36"/>
  <c r="Q44" i="36"/>
  <c r="N44" i="36"/>
  <c r="K44" i="36"/>
  <c r="BG45" i="36"/>
  <c r="BD45" i="36"/>
  <c r="BA45" i="36"/>
  <c r="AX45" i="36"/>
  <c r="AU45" i="36"/>
  <c r="AR45" i="36"/>
  <c r="AO45" i="36"/>
  <c r="AL45" i="36"/>
  <c r="AI45" i="36"/>
  <c r="AF45" i="36"/>
  <c r="AC45" i="36"/>
  <c r="Z45" i="36"/>
  <c r="W45" i="36"/>
  <c r="T45" i="36"/>
  <c r="Q45" i="36"/>
  <c r="N45" i="36"/>
  <c r="K45" i="36"/>
  <c r="BG35" i="36"/>
  <c r="BD35" i="36"/>
  <c r="BA35" i="36"/>
  <c r="AX35" i="36"/>
  <c r="AU35" i="36"/>
  <c r="AR35" i="36"/>
  <c r="AO35" i="36"/>
  <c r="AL35" i="36"/>
  <c r="AI35" i="36"/>
  <c r="AF35" i="36"/>
  <c r="AC35" i="36"/>
  <c r="Z35" i="36"/>
  <c r="W35" i="36"/>
  <c r="T35" i="36"/>
  <c r="Q35" i="36"/>
  <c r="N35" i="36"/>
  <c r="K35" i="36"/>
  <c r="H43" i="36"/>
  <c r="H42" i="36"/>
  <c r="H41" i="36"/>
  <c r="H40" i="36"/>
  <c r="H39" i="36"/>
  <c r="H38" i="36"/>
  <c r="H37" i="36"/>
  <c r="H36" i="36"/>
  <c r="H33" i="36"/>
  <c r="H32" i="36"/>
  <c r="H31" i="36"/>
  <c r="H30" i="36"/>
  <c r="H29" i="36"/>
  <c r="H28" i="36"/>
  <c r="H27" i="36"/>
  <c r="H26" i="36"/>
  <c r="H25" i="36"/>
  <c r="H24" i="36"/>
  <c r="H23" i="36"/>
  <c r="H22" i="36"/>
  <c r="H21" i="36"/>
  <c r="H20" i="36"/>
  <c r="H19" i="36"/>
  <c r="H18" i="36"/>
  <c r="H16" i="51"/>
  <c r="G16" i="51"/>
  <c r="H15" i="51"/>
  <c r="G15" i="51"/>
  <c r="H14" i="51"/>
  <c r="H13" i="51"/>
  <c r="G14" i="51"/>
  <c r="G13" i="51"/>
  <c r="H12" i="51"/>
  <c r="G12" i="51"/>
  <c r="H11" i="51"/>
  <c r="G11" i="51"/>
  <c r="H10" i="51"/>
  <c r="G10" i="51"/>
  <c r="E487" i="40"/>
  <c r="E485" i="40"/>
  <c r="L482" i="40"/>
  <c r="L481" i="40"/>
  <c r="L478" i="40"/>
  <c r="K477" i="40"/>
  <c r="M476" i="40"/>
  <c r="M475" i="40"/>
  <c r="M474" i="40"/>
  <c r="K474" i="40"/>
  <c r="M471" i="40"/>
  <c r="E471" i="40"/>
  <c r="E475" i="40" s="1"/>
  <c r="M469" i="40"/>
  <c r="M468" i="40"/>
  <c r="E468" i="40"/>
  <c r="L465" i="40"/>
  <c r="L464" i="40"/>
  <c r="I456" i="40"/>
  <c r="G469" i="40" s="1"/>
  <c r="J455" i="40"/>
  <c r="E469" i="40" s="1"/>
  <c r="D455" i="40"/>
  <c r="F460" i="40" s="1"/>
  <c r="N460" i="40" s="1"/>
  <c r="H452" i="40"/>
  <c r="F452" i="40"/>
  <c r="E452" i="40"/>
  <c r="M451" i="40" s="1"/>
  <c r="N446" i="40"/>
  <c r="I476" i="40" s="1"/>
  <c r="G476" i="40"/>
  <c r="E444" i="40"/>
  <c r="E425" i="40"/>
  <c r="E423" i="40"/>
  <c r="L420" i="40"/>
  <c r="L419" i="40"/>
  <c r="L416" i="40"/>
  <c r="K415" i="40"/>
  <c r="M414" i="40"/>
  <c r="M413" i="40"/>
  <c r="M412" i="40"/>
  <c r="K412" i="40"/>
  <c r="M409" i="40"/>
  <c r="E409" i="40"/>
  <c r="E413" i="40" s="1"/>
  <c r="M407" i="40"/>
  <c r="M406" i="40"/>
  <c r="E406" i="40"/>
  <c r="L403" i="40"/>
  <c r="L402" i="40"/>
  <c r="I394" i="40"/>
  <c r="G407" i="40" s="1"/>
  <c r="J393" i="40"/>
  <c r="E407" i="40" s="1"/>
  <c r="N395" i="40" s="1"/>
  <c r="D393" i="40"/>
  <c r="F398" i="40" s="1"/>
  <c r="N398" i="40" s="1"/>
  <c r="H390" i="40"/>
  <c r="F390" i="40"/>
  <c r="M389" i="40" s="1"/>
  <c r="E390" i="40"/>
  <c r="N384" i="40"/>
  <c r="I414" i="40" s="1"/>
  <c r="G414" i="40"/>
  <c r="E382" i="40"/>
  <c r="E363" i="40"/>
  <c r="E361" i="40"/>
  <c r="L358" i="40"/>
  <c r="L357" i="40"/>
  <c r="L354" i="40"/>
  <c r="K353" i="40"/>
  <c r="M352" i="40"/>
  <c r="M351" i="40"/>
  <c r="M350" i="40"/>
  <c r="K350" i="40"/>
  <c r="M347" i="40"/>
  <c r="E347" i="40"/>
  <c r="E351" i="40" s="1"/>
  <c r="M345" i="40"/>
  <c r="M344" i="40"/>
  <c r="E344" i="40"/>
  <c r="L341" i="40"/>
  <c r="L340" i="40"/>
  <c r="I332" i="40"/>
  <c r="G345" i="40" s="1"/>
  <c r="J331" i="40"/>
  <c r="E345" i="40" s="1"/>
  <c r="N333" i="40" s="1"/>
  <c r="D331" i="40"/>
  <c r="F336" i="40" s="1"/>
  <c r="N336" i="40" s="1"/>
  <c r="H328" i="40"/>
  <c r="F328" i="40"/>
  <c r="E328" i="40"/>
  <c r="N322" i="40"/>
  <c r="I352" i="40" s="1"/>
  <c r="G352" i="40"/>
  <c r="E320" i="40"/>
  <c r="E301" i="40"/>
  <c r="E299" i="40"/>
  <c r="L296" i="40"/>
  <c r="L295" i="40"/>
  <c r="L292" i="40"/>
  <c r="K291" i="40"/>
  <c r="M290" i="40"/>
  <c r="M289" i="40"/>
  <c r="M288" i="40"/>
  <c r="K288" i="40"/>
  <c r="M285" i="40"/>
  <c r="E285" i="40"/>
  <c r="E289" i="40" s="1"/>
  <c r="M283" i="40"/>
  <c r="M282" i="40"/>
  <c r="E282" i="40"/>
  <c r="L279" i="40"/>
  <c r="L278" i="40"/>
  <c r="I270" i="40"/>
  <c r="G283" i="40" s="1"/>
  <c r="J269" i="40"/>
  <c r="E283" i="40" s="1"/>
  <c r="N271" i="40" s="1"/>
  <c r="D269" i="40"/>
  <c r="F274" i="40" s="1"/>
  <c r="N274" i="40" s="1"/>
  <c r="H266" i="40"/>
  <c r="F266" i="40"/>
  <c r="E266" i="40"/>
  <c r="N260" i="40"/>
  <c r="I290" i="40" s="1"/>
  <c r="G290" i="40"/>
  <c r="E258" i="40"/>
  <c r="E261" i="40" s="1"/>
  <c r="E239" i="40"/>
  <c r="E237" i="40"/>
  <c r="L234" i="40"/>
  <c r="L233" i="40"/>
  <c r="L230" i="40"/>
  <c r="K229" i="40"/>
  <c r="M228" i="40"/>
  <c r="M227" i="40"/>
  <c r="M226" i="40"/>
  <c r="K226" i="40"/>
  <c r="M223" i="40"/>
  <c r="E223" i="40"/>
  <c r="E227" i="40" s="1"/>
  <c r="M221" i="40"/>
  <c r="M220" i="40"/>
  <c r="E220" i="40"/>
  <c r="L217" i="40"/>
  <c r="L216" i="40"/>
  <c r="I208" i="40"/>
  <c r="G221" i="40" s="1"/>
  <c r="J207" i="40"/>
  <c r="E221" i="40" s="1"/>
  <c r="N209" i="40" s="1"/>
  <c r="D207" i="40"/>
  <c r="F212" i="40" s="1"/>
  <c r="N212" i="40" s="1"/>
  <c r="H204" i="40"/>
  <c r="F204" i="40"/>
  <c r="E204" i="40"/>
  <c r="N198" i="40"/>
  <c r="I228" i="40" s="1"/>
  <c r="G228" i="40"/>
  <c r="E196" i="40"/>
  <c r="E199" i="40" s="1"/>
  <c r="E177" i="40"/>
  <c r="E175" i="40"/>
  <c r="L172" i="40"/>
  <c r="L171" i="40"/>
  <c r="L168" i="40"/>
  <c r="K167" i="40"/>
  <c r="M166" i="40"/>
  <c r="M165" i="40"/>
  <c r="M164" i="40"/>
  <c r="K164" i="40"/>
  <c r="M161" i="40"/>
  <c r="E161" i="40"/>
  <c r="E165" i="40" s="1"/>
  <c r="M159" i="40"/>
  <c r="M158" i="40"/>
  <c r="E158" i="40"/>
  <c r="L155" i="40"/>
  <c r="L154" i="40"/>
  <c r="I146" i="40"/>
  <c r="G159" i="40" s="1"/>
  <c r="J145" i="40"/>
  <c r="E159" i="40" s="1"/>
  <c r="N147" i="40" s="1"/>
  <c r="D145" i="40"/>
  <c r="F150" i="40" s="1"/>
  <c r="N150" i="40" s="1"/>
  <c r="H142" i="40"/>
  <c r="F142" i="40"/>
  <c r="E142" i="40"/>
  <c r="N136" i="40"/>
  <c r="I166" i="40" s="1"/>
  <c r="G166" i="40"/>
  <c r="E134" i="40"/>
  <c r="E137" i="40" s="1"/>
  <c r="E115" i="40"/>
  <c r="E113" i="40"/>
  <c r="L110" i="40"/>
  <c r="L109" i="40"/>
  <c r="L106" i="40"/>
  <c r="K105" i="40"/>
  <c r="M104" i="40"/>
  <c r="M103" i="40"/>
  <c r="M102" i="40"/>
  <c r="K102" i="40"/>
  <c r="M99" i="40"/>
  <c r="E99" i="40"/>
  <c r="E103" i="40" s="1"/>
  <c r="M97" i="40"/>
  <c r="M96" i="40"/>
  <c r="E96" i="40"/>
  <c r="L93" i="40"/>
  <c r="L92" i="40"/>
  <c r="I84" i="40"/>
  <c r="G97" i="40" s="1"/>
  <c r="J83" i="40"/>
  <c r="E97" i="40" s="1"/>
  <c r="N85" i="40" s="1"/>
  <c r="D83" i="40"/>
  <c r="F88" i="40" s="1"/>
  <c r="N88" i="40" s="1"/>
  <c r="H80" i="40"/>
  <c r="F80" i="40"/>
  <c r="E80" i="40"/>
  <c r="N74" i="40"/>
  <c r="I104" i="40" s="1"/>
  <c r="G104" i="40"/>
  <c r="E72" i="40"/>
  <c r="E75" i="40" s="1"/>
  <c r="E50" i="40"/>
  <c r="K42" i="40"/>
  <c r="L29" i="40"/>
  <c r="M79" i="40" l="1"/>
  <c r="M203" i="40"/>
  <c r="M327" i="40"/>
  <c r="M141" i="40"/>
  <c r="M265" i="40"/>
  <c r="EM18" i="36"/>
  <c r="EJ18" i="36"/>
  <c r="EG18" i="36"/>
  <c r="ED18" i="36"/>
  <c r="EA18" i="36"/>
  <c r="DX18" i="36"/>
  <c r="DU18" i="36"/>
  <c r="DR18" i="36"/>
  <c r="DO18" i="36"/>
  <c r="DL18" i="36"/>
  <c r="DI18" i="36"/>
  <c r="DF18" i="36"/>
  <c r="DC18" i="36"/>
  <c r="CZ18" i="36"/>
  <c r="CW18" i="36"/>
  <c r="CT18" i="36"/>
  <c r="CQ18" i="36"/>
  <c r="CN18" i="36"/>
  <c r="CK18" i="36"/>
  <c r="CH18" i="36"/>
  <c r="CE18" i="36"/>
  <c r="CB18" i="36"/>
  <c r="BY18" i="36"/>
  <c r="BV18" i="36"/>
  <c r="BS18" i="36"/>
  <c r="BP18" i="36"/>
  <c r="BM18" i="36"/>
  <c r="BJ18" i="36"/>
  <c r="EM19" i="36"/>
  <c r="EJ19" i="36"/>
  <c r="EG19" i="36"/>
  <c r="ED19" i="36"/>
  <c r="EA19" i="36"/>
  <c r="DX19" i="36"/>
  <c r="DU19" i="36"/>
  <c r="DI19" i="36"/>
  <c r="DF19" i="36"/>
  <c r="DC19" i="36"/>
  <c r="CZ19" i="36"/>
  <c r="CW19" i="36"/>
  <c r="CT19" i="36"/>
  <c r="CQ19" i="36"/>
  <c r="CN19" i="36"/>
  <c r="CK19" i="36"/>
  <c r="CH19" i="36"/>
  <c r="CE19" i="36"/>
  <c r="CB19" i="36"/>
  <c r="BY19" i="36"/>
  <c r="BV19" i="36"/>
  <c r="BJ19" i="36"/>
  <c r="DL19" i="36"/>
  <c r="DO19" i="36"/>
  <c r="DR19" i="36"/>
  <c r="BM19" i="36"/>
  <c r="BP19" i="36"/>
  <c r="BS19" i="36"/>
  <c r="EM20" i="36"/>
  <c r="EJ20" i="36"/>
  <c r="EG20" i="36"/>
  <c r="ED20" i="36"/>
  <c r="EA20" i="36"/>
  <c r="DX20" i="36"/>
  <c r="DU20" i="36"/>
  <c r="DI20" i="36"/>
  <c r="DF20" i="36"/>
  <c r="DC20" i="36"/>
  <c r="CZ20" i="36"/>
  <c r="CW20" i="36"/>
  <c r="CT20" i="36"/>
  <c r="CQ20" i="36"/>
  <c r="CN20" i="36"/>
  <c r="CK20" i="36"/>
  <c r="CH20" i="36"/>
  <c r="CE20" i="36"/>
  <c r="CB20" i="36"/>
  <c r="BY20" i="36"/>
  <c r="BV20" i="36"/>
  <c r="BJ20" i="36"/>
  <c r="DL20" i="36"/>
  <c r="DO20" i="36"/>
  <c r="DR20" i="36"/>
  <c r="BM20" i="36"/>
  <c r="BP20" i="36"/>
  <c r="BS20" i="36"/>
  <c r="EM21" i="36"/>
  <c r="EJ21" i="36"/>
  <c r="EG21" i="36"/>
  <c r="ED21" i="36"/>
  <c r="EA21" i="36"/>
  <c r="DX21" i="36"/>
  <c r="DU21" i="36"/>
  <c r="DI21" i="36"/>
  <c r="DF21" i="36"/>
  <c r="DC21" i="36"/>
  <c r="CZ21" i="36"/>
  <c r="CW21" i="36"/>
  <c r="CT21" i="36"/>
  <c r="CQ21" i="36"/>
  <c r="CN21" i="36"/>
  <c r="CK21" i="36"/>
  <c r="CH21" i="36"/>
  <c r="CE21" i="36"/>
  <c r="CB21" i="36"/>
  <c r="BY21" i="36"/>
  <c r="BV21" i="36"/>
  <c r="BJ21" i="36"/>
  <c r="BS21" i="36"/>
  <c r="BP21" i="36"/>
  <c r="BM21" i="36"/>
  <c r="DR21" i="36"/>
  <c r="DO21" i="36"/>
  <c r="DL21" i="36"/>
  <c r="EM22" i="36"/>
  <c r="EJ22" i="36"/>
  <c r="EG22" i="36"/>
  <c r="ED22" i="36"/>
  <c r="EA22" i="36"/>
  <c r="DX22" i="36"/>
  <c r="DU22" i="36"/>
  <c r="DR22" i="36"/>
  <c r="DO22" i="36"/>
  <c r="DL22" i="36"/>
  <c r="DI22" i="36"/>
  <c r="DF22" i="36"/>
  <c r="DC22" i="36"/>
  <c r="CZ22" i="36"/>
  <c r="CW22" i="36"/>
  <c r="CT22" i="36"/>
  <c r="CQ22" i="36"/>
  <c r="CN22" i="36"/>
  <c r="CK22" i="36"/>
  <c r="CH22" i="36"/>
  <c r="CE22" i="36"/>
  <c r="CB22" i="36"/>
  <c r="BY22" i="36"/>
  <c r="BV22" i="36"/>
  <c r="BS22" i="36"/>
  <c r="BP22" i="36"/>
  <c r="BM22" i="36"/>
  <c r="BJ22" i="36"/>
  <c r="EM23" i="36"/>
  <c r="EJ23" i="36"/>
  <c r="EG23" i="36"/>
  <c r="ED23" i="36"/>
  <c r="EA23" i="36"/>
  <c r="DX23" i="36"/>
  <c r="DI23" i="36"/>
  <c r="DF23" i="36"/>
  <c r="DC23" i="36"/>
  <c r="CZ23" i="36"/>
  <c r="CW23" i="36"/>
  <c r="CT23" i="36"/>
  <c r="CQ23" i="36"/>
  <c r="CN23" i="36"/>
  <c r="CK23" i="36"/>
  <c r="CH23" i="36"/>
  <c r="CE23" i="36"/>
  <c r="CB23" i="36"/>
  <c r="BY23" i="36"/>
  <c r="BJ23" i="36"/>
  <c r="DL23" i="36"/>
  <c r="DO23" i="36"/>
  <c r="DR23" i="36"/>
  <c r="DU23" i="36"/>
  <c r="BM23" i="36"/>
  <c r="BP23" i="36"/>
  <c r="BS23" i="36"/>
  <c r="BV23" i="36"/>
  <c r="EM24" i="36"/>
  <c r="EJ24" i="36"/>
  <c r="EG24" i="36"/>
  <c r="ED24" i="36"/>
  <c r="EA24" i="36"/>
  <c r="DX24" i="36"/>
  <c r="DI24" i="36"/>
  <c r="DF24" i="36"/>
  <c r="DC24" i="36"/>
  <c r="CZ24" i="36"/>
  <c r="CW24" i="36"/>
  <c r="CT24" i="36"/>
  <c r="CQ24" i="36"/>
  <c r="CN24" i="36"/>
  <c r="CK24" i="36"/>
  <c r="CH24" i="36"/>
  <c r="CE24" i="36"/>
  <c r="CB24" i="36"/>
  <c r="BY24" i="36"/>
  <c r="BJ24" i="36"/>
  <c r="BM24" i="36"/>
  <c r="BP24" i="36"/>
  <c r="DL24" i="36"/>
  <c r="DO24" i="36"/>
  <c r="DR24" i="36"/>
  <c r="DU24" i="36"/>
  <c r="BS24" i="36"/>
  <c r="BV24" i="36"/>
  <c r="EM25" i="36"/>
  <c r="EJ25" i="36"/>
  <c r="EG25" i="36"/>
  <c r="ED25" i="36"/>
  <c r="EA25" i="36"/>
  <c r="DX25" i="36"/>
  <c r="DO25" i="36"/>
  <c r="DL25" i="36"/>
  <c r="DI25" i="36"/>
  <c r="DF25" i="36"/>
  <c r="DC25" i="36"/>
  <c r="CZ25" i="36"/>
  <c r="CW25" i="36"/>
  <c r="CT25" i="36"/>
  <c r="CQ25" i="36"/>
  <c r="CN25" i="36"/>
  <c r="CK25" i="36"/>
  <c r="CH25" i="36"/>
  <c r="CE25" i="36"/>
  <c r="CB25" i="36"/>
  <c r="BY25" i="36"/>
  <c r="BP25" i="36"/>
  <c r="BM25" i="36"/>
  <c r="BJ25" i="36"/>
  <c r="BV25" i="36"/>
  <c r="BS25" i="36"/>
  <c r="DU25" i="36"/>
  <c r="DR25" i="36"/>
  <c r="EM26" i="36"/>
  <c r="EJ26" i="36"/>
  <c r="EG26" i="36"/>
  <c r="ED26" i="36"/>
  <c r="EA26" i="36"/>
  <c r="DX26" i="36"/>
  <c r="DU26" i="36"/>
  <c r="DR26" i="36"/>
  <c r="DO26" i="36"/>
  <c r="DL26" i="36"/>
  <c r="DI26" i="36"/>
  <c r="DF26" i="36"/>
  <c r="DC26" i="36"/>
  <c r="CZ26" i="36"/>
  <c r="CW26" i="36"/>
  <c r="CT26" i="36"/>
  <c r="CQ26" i="36"/>
  <c r="CN26" i="36"/>
  <c r="CK26" i="36"/>
  <c r="CH26" i="36"/>
  <c r="CE26" i="36"/>
  <c r="CB26" i="36"/>
  <c r="BY26" i="36"/>
  <c r="BV26" i="36"/>
  <c r="BS26" i="36"/>
  <c r="BP26" i="36"/>
  <c r="BM26" i="36"/>
  <c r="BJ26" i="36"/>
  <c r="EM27" i="36"/>
  <c r="EJ27" i="36"/>
  <c r="EG27" i="36"/>
  <c r="ED27" i="36"/>
  <c r="EA27" i="36"/>
  <c r="DX27" i="36"/>
  <c r="DU27" i="36"/>
  <c r="DR27" i="36"/>
  <c r="DO27" i="36"/>
  <c r="DL27" i="36"/>
  <c r="DI27" i="36"/>
  <c r="DF27" i="36"/>
  <c r="DC27" i="36"/>
  <c r="CZ27" i="36"/>
  <c r="CW27" i="36"/>
  <c r="CT27" i="36"/>
  <c r="CQ27" i="36"/>
  <c r="CN27" i="36"/>
  <c r="CK27" i="36"/>
  <c r="CH27" i="36"/>
  <c r="CE27" i="36"/>
  <c r="CB27" i="36"/>
  <c r="BY27" i="36"/>
  <c r="BV27" i="36"/>
  <c r="BS27" i="36"/>
  <c r="BP27" i="36"/>
  <c r="BM27" i="36"/>
  <c r="BJ27" i="36"/>
  <c r="EM28" i="36"/>
  <c r="EJ28" i="36"/>
  <c r="EG28" i="36"/>
  <c r="ED28" i="36"/>
  <c r="EA28" i="36"/>
  <c r="DX28" i="36"/>
  <c r="DU28" i="36"/>
  <c r="DR28" i="36"/>
  <c r="DO28" i="36"/>
  <c r="DL28" i="36"/>
  <c r="DI28" i="36"/>
  <c r="DF28" i="36"/>
  <c r="DC28" i="36"/>
  <c r="CZ28" i="36"/>
  <c r="CW28" i="36"/>
  <c r="CT28" i="36"/>
  <c r="CQ28" i="36"/>
  <c r="CN28" i="36"/>
  <c r="CK28" i="36"/>
  <c r="CH28" i="36"/>
  <c r="CE28" i="36"/>
  <c r="CB28" i="36"/>
  <c r="BY28" i="36"/>
  <c r="BV28" i="36"/>
  <c r="BS28" i="36"/>
  <c r="BP28" i="36"/>
  <c r="BM28" i="36"/>
  <c r="BJ28" i="36"/>
  <c r="EM29" i="36"/>
  <c r="EJ29" i="36"/>
  <c r="EG29" i="36"/>
  <c r="ED29" i="36"/>
  <c r="EA29" i="36"/>
  <c r="DX29" i="36"/>
  <c r="DU29" i="36"/>
  <c r="DR29" i="36"/>
  <c r="DO29" i="36"/>
  <c r="DL29" i="36"/>
  <c r="DI29" i="36"/>
  <c r="DF29" i="36"/>
  <c r="DC29" i="36"/>
  <c r="CZ29" i="36"/>
  <c r="CW29" i="36"/>
  <c r="CT29" i="36"/>
  <c r="CQ29" i="36"/>
  <c r="CN29" i="36"/>
  <c r="CK29" i="36"/>
  <c r="CH29" i="36"/>
  <c r="CE29" i="36"/>
  <c r="CB29" i="36"/>
  <c r="BY29" i="36"/>
  <c r="BV29" i="36"/>
  <c r="BS29" i="36"/>
  <c r="BP29" i="36"/>
  <c r="BM29" i="36"/>
  <c r="BJ29" i="36"/>
  <c r="EM30" i="36"/>
  <c r="EJ30" i="36"/>
  <c r="EG30" i="36"/>
  <c r="ED30" i="36"/>
  <c r="EA30" i="36"/>
  <c r="DX30" i="36"/>
  <c r="DU30" i="36"/>
  <c r="DR30" i="36"/>
  <c r="DO30" i="36"/>
  <c r="DL30" i="36"/>
  <c r="DI30" i="36"/>
  <c r="DF30" i="36"/>
  <c r="DC30" i="36"/>
  <c r="CZ30" i="36"/>
  <c r="CW30" i="36"/>
  <c r="CT30" i="36"/>
  <c r="CQ30" i="36"/>
  <c r="CN30" i="36"/>
  <c r="CK30" i="36"/>
  <c r="CH30" i="36"/>
  <c r="CE30" i="36"/>
  <c r="CB30" i="36"/>
  <c r="BY30" i="36"/>
  <c r="BV30" i="36"/>
  <c r="BS30" i="36"/>
  <c r="BP30" i="36"/>
  <c r="BM30" i="36"/>
  <c r="BJ30" i="36"/>
  <c r="EM31" i="36"/>
  <c r="EJ31" i="36"/>
  <c r="EG31" i="36"/>
  <c r="ED31" i="36"/>
  <c r="EA31" i="36"/>
  <c r="DX31" i="36"/>
  <c r="DU31" i="36"/>
  <c r="DR31" i="36"/>
  <c r="DO31" i="36"/>
  <c r="DL31" i="36"/>
  <c r="DI31" i="36"/>
  <c r="DF31" i="36"/>
  <c r="DC31" i="36"/>
  <c r="CZ31" i="36"/>
  <c r="CW31" i="36"/>
  <c r="CT31" i="36"/>
  <c r="CQ31" i="36"/>
  <c r="CN31" i="36"/>
  <c r="CK31" i="36"/>
  <c r="CH31" i="36"/>
  <c r="CE31" i="36"/>
  <c r="CB31" i="36"/>
  <c r="BY31" i="36"/>
  <c r="BV31" i="36"/>
  <c r="BS31" i="36"/>
  <c r="BP31" i="36"/>
  <c r="BM31" i="36"/>
  <c r="BJ31" i="36"/>
  <c r="EM32" i="36"/>
  <c r="EJ32" i="36"/>
  <c r="EG32" i="36"/>
  <c r="ED32" i="36"/>
  <c r="EA32" i="36"/>
  <c r="DX32" i="36"/>
  <c r="DU32" i="36"/>
  <c r="DR32" i="36"/>
  <c r="DO32" i="36"/>
  <c r="DL32" i="36"/>
  <c r="DI32" i="36"/>
  <c r="DF32" i="36"/>
  <c r="DC32" i="36"/>
  <c r="CZ32" i="36"/>
  <c r="CW32" i="36"/>
  <c r="CT32" i="36"/>
  <c r="CQ32" i="36"/>
  <c r="CN32" i="36"/>
  <c r="CK32" i="36"/>
  <c r="CH32" i="36"/>
  <c r="CE32" i="36"/>
  <c r="CB32" i="36"/>
  <c r="BY32" i="36"/>
  <c r="BV32" i="36"/>
  <c r="BS32" i="36"/>
  <c r="BP32" i="36"/>
  <c r="BM32" i="36"/>
  <c r="BJ32" i="36"/>
  <c r="EM33" i="36"/>
  <c r="EJ33" i="36"/>
  <c r="EG33" i="36"/>
  <c r="ED33" i="36"/>
  <c r="EA33" i="36"/>
  <c r="DX33" i="36"/>
  <c r="DU33" i="36"/>
  <c r="DR33" i="36"/>
  <c r="DO33" i="36"/>
  <c r="DL33" i="36"/>
  <c r="DI33" i="36"/>
  <c r="DF33" i="36"/>
  <c r="DC33" i="36"/>
  <c r="CZ33" i="36"/>
  <c r="CW33" i="36"/>
  <c r="CT33" i="36"/>
  <c r="CQ33" i="36"/>
  <c r="CN33" i="36"/>
  <c r="CK33" i="36"/>
  <c r="CH33" i="36"/>
  <c r="CE33" i="36"/>
  <c r="CB33" i="36"/>
  <c r="BY33" i="36"/>
  <c r="BV33" i="36"/>
  <c r="BS33" i="36"/>
  <c r="BP33" i="36"/>
  <c r="BM33" i="36"/>
  <c r="BJ33" i="36"/>
  <c r="EM36" i="36"/>
  <c r="EJ36" i="36"/>
  <c r="EG36" i="36"/>
  <c r="ED36" i="36"/>
  <c r="EA36" i="36"/>
  <c r="DX36" i="36"/>
  <c r="DU36" i="36"/>
  <c r="DR36" i="36"/>
  <c r="DO36" i="36"/>
  <c r="DL36" i="36"/>
  <c r="DI36" i="36"/>
  <c r="DF36" i="36"/>
  <c r="DC36" i="36"/>
  <c r="CZ36" i="36"/>
  <c r="CW36" i="36"/>
  <c r="CT36" i="36"/>
  <c r="CQ36" i="36"/>
  <c r="CN36" i="36"/>
  <c r="CK36" i="36"/>
  <c r="CH36" i="36"/>
  <c r="CE36" i="36"/>
  <c r="CB36" i="36"/>
  <c r="BY36" i="36"/>
  <c r="BV36" i="36"/>
  <c r="BS36" i="36"/>
  <c r="BP36" i="36"/>
  <c r="BM36" i="36"/>
  <c r="BJ36" i="36"/>
  <c r="EM37" i="36"/>
  <c r="EJ37" i="36"/>
  <c r="EG37" i="36"/>
  <c r="ED37" i="36"/>
  <c r="EA37" i="36"/>
  <c r="DX37" i="36"/>
  <c r="DU37" i="36"/>
  <c r="DR37" i="36"/>
  <c r="DO37" i="36"/>
  <c r="DL37" i="36"/>
  <c r="DI37" i="36"/>
  <c r="DF37" i="36"/>
  <c r="DC37" i="36"/>
  <c r="CZ37" i="36"/>
  <c r="CW37" i="36"/>
  <c r="CT37" i="36"/>
  <c r="CQ37" i="36"/>
  <c r="CN37" i="36"/>
  <c r="CK37" i="36"/>
  <c r="CH37" i="36"/>
  <c r="CE37" i="36"/>
  <c r="CB37" i="36"/>
  <c r="BY37" i="36"/>
  <c r="BV37" i="36"/>
  <c r="BS37" i="36"/>
  <c r="BP37" i="36"/>
  <c r="BM37" i="36"/>
  <c r="BJ37" i="36"/>
  <c r="EM38" i="36"/>
  <c r="EJ38" i="36"/>
  <c r="EG38" i="36"/>
  <c r="ED38" i="36"/>
  <c r="EA38" i="36"/>
  <c r="DX38" i="36"/>
  <c r="DU38" i="36"/>
  <c r="DR38" i="36"/>
  <c r="DO38" i="36"/>
  <c r="DL38" i="36"/>
  <c r="DI38" i="36"/>
  <c r="DF38" i="36"/>
  <c r="DC38" i="36"/>
  <c r="CZ38" i="36"/>
  <c r="CW38" i="36"/>
  <c r="CT38" i="36"/>
  <c r="CQ38" i="36"/>
  <c r="CN38" i="36"/>
  <c r="CK38" i="36"/>
  <c r="CH38" i="36"/>
  <c r="CE38" i="36"/>
  <c r="CB38" i="36"/>
  <c r="BY38" i="36"/>
  <c r="BV38" i="36"/>
  <c r="BS38" i="36"/>
  <c r="BP38" i="36"/>
  <c r="BM38" i="36"/>
  <c r="BJ38" i="36"/>
  <c r="EM39" i="36"/>
  <c r="EJ39" i="36"/>
  <c r="EG39" i="36"/>
  <c r="ED39" i="36"/>
  <c r="EA39" i="36"/>
  <c r="DX39" i="36"/>
  <c r="DU39" i="36"/>
  <c r="DR39" i="36"/>
  <c r="DO39" i="36"/>
  <c r="DL39" i="36"/>
  <c r="DI39" i="36"/>
  <c r="DF39" i="36"/>
  <c r="DC39" i="36"/>
  <c r="CZ39" i="36"/>
  <c r="CW39" i="36"/>
  <c r="CT39" i="36"/>
  <c r="CQ39" i="36"/>
  <c r="CN39" i="36"/>
  <c r="CK39" i="36"/>
  <c r="CH39" i="36"/>
  <c r="CE39" i="36"/>
  <c r="CB39" i="36"/>
  <c r="BY39" i="36"/>
  <c r="BV39" i="36"/>
  <c r="BS39" i="36"/>
  <c r="BP39" i="36"/>
  <c r="BM39" i="36"/>
  <c r="BJ39" i="36"/>
  <c r="EM40" i="36"/>
  <c r="EJ40" i="36"/>
  <c r="EG40" i="36"/>
  <c r="ED40" i="36"/>
  <c r="EA40" i="36"/>
  <c r="DX40" i="36"/>
  <c r="DU40" i="36"/>
  <c r="DR40" i="36"/>
  <c r="DO40" i="36"/>
  <c r="DL40" i="36"/>
  <c r="DI40" i="36"/>
  <c r="DF40" i="36"/>
  <c r="DC40" i="36"/>
  <c r="CZ40" i="36"/>
  <c r="CW40" i="36"/>
  <c r="CT40" i="36"/>
  <c r="CQ40" i="36"/>
  <c r="CN40" i="36"/>
  <c r="CK40" i="36"/>
  <c r="CH40" i="36"/>
  <c r="CE40" i="36"/>
  <c r="CB40" i="36"/>
  <c r="BY40" i="36"/>
  <c r="BV40" i="36"/>
  <c r="BS40" i="36"/>
  <c r="BP40" i="36"/>
  <c r="BM40" i="36"/>
  <c r="BJ40" i="36"/>
  <c r="EM41" i="36"/>
  <c r="EJ41" i="36"/>
  <c r="EG41" i="36"/>
  <c r="ED41" i="36"/>
  <c r="EA41" i="36"/>
  <c r="DX41" i="36"/>
  <c r="DU41" i="36"/>
  <c r="DR41" i="36"/>
  <c r="DO41" i="36"/>
  <c r="DL41" i="36"/>
  <c r="DI41" i="36"/>
  <c r="DF41" i="36"/>
  <c r="DC41" i="36"/>
  <c r="CZ41" i="36"/>
  <c r="CW41" i="36"/>
  <c r="CT41" i="36"/>
  <c r="CQ41" i="36"/>
  <c r="CN41" i="36"/>
  <c r="CK41" i="36"/>
  <c r="CH41" i="36"/>
  <c r="CE41" i="36"/>
  <c r="CB41" i="36"/>
  <c r="BY41" i="36"/>
  <c r="BV41" i="36"/>
  <c r="BS41" i="36"/>
  <c r="BP41" i="36"/>
  <c r="BM41" i="36"/>
  <c r="BJ41" i="36"/>
  <c r="EM42" i="36"/>
  <c r="EJ42" i="36"/>
  <c r="EG42" i="36"/>
  <c r="ED42" i="36"/>
  <c r="EA42" i="36"/>
  <c r="DX42" i="36"/>
  <c r="DU42" i="36"/>
  <c r="DR42" i="36"/>
  <c r="DO42" i="36"/>
  <c r="DL42" i="36"/>
  <c r="DI42" i="36"/>
  <c r="DF42" i="36"/>
  <c r="DC42" i="36"/>
  <c r="CZ42" i="36"/>
  <c r="CW42" i="36"/>
  <c r="CT42" i="36"/>
  <c r="CQ42" i="36"/>
  <c r="CN42" i="36"/>
  <c r="CK42" i="36"/>
  <c r="CH42" i="36"/>
  <c r="CE42" i="36"/>
  <c r="CB42" i="36"/>
  <c r="BY42" i="36"/>
  <c r="BV42" i="36"/>
  <c r="BS42" i="36"/>
  <c r="BP42" i="36"/>
  <c r="BM42" i="36"/>
  <c r="BJ42" i="36"/>
  <c r="EM43" i="36"/>
  <c r="EJ43" i="36"/>
  <c r="EG43" i="36"/>
  <c r="ED43" i="36"/>
  <c r="EA43" i="36"/>
  <c r="DX43" i="36"/>
  <c r="DU43" i="36"/>
  <c r="DR43" i="36"/>
  <c r="DO43" i="36"/>
  <c r="DL43" i="36"/>
  <c r="DI43" i="36"/>
  <c r="DF43" i="36"/>
  <c r="DC43" i="36"/>
  <c r="CZ43" i="36"/>
  <c r="CW43" i="36"/>
  <c r="CT43" i="36"/>
  <c r="CQ43" i="36"/>
  <c r="CN43" i="36"/>
  <c r="CK43" i="36"/>
  <c r="CH43" i="36"/>
  <c r="CE43" i="36"/>
  <c r="CB43" i="36"/>
  <c r="BY43" i="36"/>
  <c r="BV43" i="36"/>
  <c r="BS43" i="36"/>
  <c r="BP43" i="36"/>
  <c r="BM43" i="36"/>
  <c r="BJ43" i="36"/>
  <c r="BG18" i="36"/>
  <c r="BD18" i="36"/>
  <c r="BA18" i="36"/>
  <c r="AX18" i="36"/>
  <c r="AU18" i="36"/>
  <c r="AR18" i="36"/>
  <c r="AO18" i="36"/>
  <c r="AL18" i="36"/>
  <c r="AI18" i="36"/>
  <c r="AF18" i="36"/>
  <c r="AC18" i="36"/>
  <c r="Z18" i="36"/>
  <c r="W18" i="36"/>
  <c r="T18" i="36"/>
  <c r="Q18" i="36"/>
  <c r="N18" i="36"/>
  <c r="K18" i="36"/>
  <c r="BG19" i="36"/>
  <c r="BD19" i="36"/>
  <c r="BA19" i="36"/>
  <c r="AX19" i="36"/>
  <c r="AU19" i="36"/>
  <c r="AR19" i="36"/>
  <c r="AO19" i="36"/>
  <c r="AL19" i="36"/>
  <c r="AI19" i="36"/>
  <c r="AF19" i="36"/>
  <c r="AC19" i="36"/>
  <c r="Z19" i="36"/>
  <c r="W19" i="36"/>
  <c r="T19" i="36"/>
  <c r="Q19" i="36"/>
  <c r="N19" i="36"/>
  <c r="K19" i="36"/>
  <c r="BG20" i="36"/>
  <c r="BD20" i="36"/>
  <c r="BA20" i="36"/>
  <c r="AX20" i="36"/>
  <c r="AU20" i="36"/>
  <c r="AR20" i="36"/>
  <c r="AO20" i="36"/>
  <c r="AL20" i="36"/>
  <c r="AI20" i="36"/>
  <c r="AF20" i="36"/>
  <c r="AC20" i="36"/>
  <c r="Z20" i="36"/>
  <c r="W20" i="36"/>
  <c r="T20" i="36"/>
  <c r="Q20" i="36"/>
  <c r="N20" i="36"/>
  <c r="K20" i="36"/>
  <c r="BG21" i="36"/>
  <c r="BD21" i="36"/>
  <c r="BA21" i="36"/>
  <c r="AX21" i="36"/>
  <c r="AU21" i="36"/>
  <c r="AR21" i="36"/>
  <c r="AO21" i="36"/>
  <c r="AL21" i="36"/>
  <c r="AI21" i="36"/>
  <c r="AF21" i="36"/>
  <c r="AC21" i="36"/>
  <c r="Z21" i="36"/>
  <c r="W21" i="36"/>
  <c r="T21" i="36"/>
  <c r="Q21" i="36"/>
  <c r="N21" i="36"/>
  <c r="K21" i="36"/>
  <c r="BG22" i="36"/>
  <c r="BD22" i="36"/>
  <c r="BA22" i="36"/>
  <c r="AX22" i="36"/>
  <c r="AU22" i="36"/>
  <c r="AR22" i="36"/>
  <c r="AO22" i="36"/>
  <c r="AL22" i="36"/>
  <c r="AI22" i="36"/>
  <c r="AF22" i="36"/>
  <c r="AC22" i="36"/>
  <c r="Z22" i="36"/>
  <c r="W22" i="36"/>
  <c r="T22" i="36"/>
  <c r="Q22" i="36"/>
  <c r="N22" i="36"/>
  <c r="K22" i="36"/>
  <c r="BG23" i="36"/>
  <c r="BD23" i="36"/>
  <c r="BA23" i="36"/>
  <c r="AX23" i="36"/>
  <c r="AU23" i="36"/>
  <c r="AR23" i="36"/>
  <c r="AO23" i="36"/>
  <c r="AL23" i="36"/>
  <c r="AI23" i="36"/>
  <c r="AF23" i="36"/>
  <c r="AC23" i="36"/>
  <c r="Z23" i="36"/>
  <c r="W23" i="36"/>
  <c r="T23" i="36"/>
  <c r="Q23" i="36"/>
  <c r="N23" i="36"/>
  <c r="K23" i="36"/>
  <c r="BG24" i="36"/>
  <c r="BD24" i="36"/>
  <c r="BA24" i="36"/>
  <c r="AX24" i="36"/>
  <c r="AU24" i="36"/>
  <c r="AR24" i="36"/>
  <c r="AO24" i="36"/>
  <c r="AL24" i="36"/>
  <c r="AI24" i="36"/>
  <c r="AF24" i="36"/>
  <c r="AC24" i="36"/>
  <c r="Z24" i="36"/>
  <c r="W24" i="36"/>
  <c r="T24" i="36"/>
  <c r="Q24" i="36"/>
  <c r="N24" i="36"/>
  <c r="K24" i="36"/>
  <c r="BG25" i="36"/>
  <c r="BD25" i="36"/>
  <c r="BA25" i="36"/>
  <c r="AX25" i="36"/>
  <c r="AU25" i="36"/>
  <c r="AR25" i="36"/>
  <c r="AO25" i="36"/>
  <c r="AL25" i="36"/>
  <c r="AI25" i="36"/>
  <c r="AF25" i="36"/>
  <c r="AC25" i="36"/>
  <c r="Z25" i="36"/>
  <c r="W25" i="36"/>
  <c r="T25" i="36"/>
  <c r="Q25" i="36"/>
  <c r="N25" i="36"/>
  <c r="K25" i="36"/>
  <c r="BG26" i="36"/>
  <c r="BD26" i="36"/>
  <c r="BA26" i="36"/>
  <c r="AX26" i="36"/>
  <c r="AU26" i="36"/>
  <c r="AR26" i="36"/>
  <c r="AO26" i="36"/>
  <c r="AL26" i="36"/>
  <c r="AI26" i="36"/>
  <c r="AF26" i="36"/>
  <c r="AC26" i="36"/>
  <c r="Z26" i="36"/>
  <c r="W26" i="36"/>
  <c r="T26" i="36"/>
  <c r="Q26" i="36"/>
  <c r="N26" i="36"/>
  <c r="K26" i="36"/>
  <c r="BG27" i="36"/>
  <c r="BD27" i="36"/>
  <c r="BA27" i="36"/>
  <c r="AX27" i="36"/>
  <c r="AU27" i="36"/>
  <c r="AR27" i="36"/>
  <c r="AO27" i="36"/>
  <c r="AL27" i="36"/>
  <c r="AI27" i="36"/>
  <c r="AF27" i="36"/>
  <c r="AC27" i="36"/>
  <c r="Z27" i="36"/>
  <c r="W27" i="36"/>
  <c r="T27" i="36"/>
  <c r="Q27" i="36"/>
  <c r="N27" i="36"/>
  <c r="K27" i="36"/>
  <c r="BG28" i="36"/>
  <c r="BD28" i="36"/>
  <c r="BA28" i="36"/>
  <c r="AX28" i="36"/>
  <c r="AU28" i="36"/>
  <c r="AR28" i="36"/>
  <c r="AO28" i="36"/>
  <c r="AL28" i="36"/>
  <c r="AI28" i="36"/>
  <c r="AF28" i="36"/>
  <c r="AC28" i="36"/>
  <c r="Z28" i="36"/>
  <c r="W28" i="36"/>
  <c r="T28" i="36"/>
  <c r="Q28" i="36"/>
  <c r="N28" i="36"/>
  <c r="K28" i="36"/>
  <c r="BG29" i="36"/>
  <c r="BD29" i="36"/>
  <c r="BA29" i="36"/>
  <c r="AX29" i="36"/>
  <c r="AU29" i="36"/>
  <c r="AR29" i="36"/>
  <c r="AO29" i="36"/>
  <c r="AL29" i="36"/>
  <c r="AI29" i="36"/>
  <c r="AF29" i="36"/>
  <c r="AC29" i="36"/>
  <c r="Z29" i="36"/>
  <c r="W29" i="36"/>
  <c r="T29" i="36"/>
  <c r="Q29" i="36"/>
  <c r="N29" i="36"/>
  <c r="K29" i="36"/>
  <c r="BG30" i="36"/>
  <c r="BD30" i="36"/>
  <c r="BA30" i="36"/>
  <c r="AX30" i="36"/>
  <c r="AU30" i="36"/>
  <c r="AR30" i="36"/>
  <c r="AO30" i="36"/>
  <c r="AL30" i="36"/>
  <c r="AI30" i="36"/>
  <c r="AF30" i="36"/>
  <c r="AC30" i="36"/>
  <c r="Z30" i="36"/>
  <c r="W30" i="36"/>
  <c r="T30" i="36"/>
  <c r="Q30" i="36"/>
  <c r="N30" i="36"/>
  <c r="K30" i="36"/>
  <c r="BG31" i="36"/>
  <c r="BD31" i="36"/>
  <c r="BA31" i="36"/>
  <c r="AX31" i="36"/>
  <c r="AU31" i="36"/>
  <c r="AR31" i="36"/>
  <c r="AO31" i="36"/>
  <c r="AL31" i="36"/>
  <c r="AI31" i="36"/>
  <c r="AF31" i="36"/>
  <c r="AC31" i="36"/>
  <c r="Z31" i="36"/>
  <c r="W31" i="36"/>
  <c r="T31" i="36"/>
  <c r="Q31" i="36"/>
  <c r="N31" i="36"/>
  <c r="K31" i="36"/>
  <c r="BG32" i="36"/>
  <c r="BD32" i="36"/>
  <c r="BA32" i="36"/>
  <c r="AX32" i="36"/>
  <c r="AU32" i="36"/>
  <c r="AR32" i="36"/>
  <c r="AO32" i="36"/>
  <c r="AL32" i="36"/>
  <c r="AI32" i="36"/>
  <c r="AF32" i="36"/>
  <c r="AC32" i="36"/>
  <c r="Z32" i="36"/>
  <c r="W32" i="36"/>
  <c r="T32" i="36"/>
  <c r="Q32" i="36"/>
  <c r="N32" i="36"/>
  <c r="K32" i="36"/>
  <c r="BG33" i="36"/>
  <c r="BD33" i="36"/>
  <c r="BA33" i="36"/>
  <c r="AX33" i="36"/>
  <c r="AU33" i="36"/>
  <c r="AR33" i="36"/>
  <c r="AO33" i="36"/>
  <c r="AL33" i="36"/>
  <c r="AI33" i="36"/>
  <c r="AF33" i="36"/>
  <c r="AC33" i="36"/>
  <c r="Z33" i="36"/>
  <c r="W33" i="36"/>
  <c r="T33" i="36"/>
  <c r="Q33" i="36"/>
  <c r="N33" i="36"/>
  <c r="K33" i="36"/>
  <c r="BG36" i="36"/>
  <c r="BD36" i="36"/>
  <c r="BA36" i="36"/>
  <c r="AX36" i="36"/>
  <c r="AU36" i="36"/>
  <c r="AR36" i="36"/>
  <c r="AO36" i="36"/>
  <c r="AL36" i="36"/>
  <c r="AI36" i="36"/>
  <c r="AF36" i="36"/>
  <c r="AC36" i="36"/>
  <c r="Z36" i="36"/>
  <c r="W36" i="36"/>
  <c r="T36" i="36"/>
  <c r="Q36" i="36"/>
  <c r="N36" i="36"/>
  <c r="K36" i="36"/>
  <c r="BG37" i="36"/>
  <c r="BD37" i="36"/>
  <c r="BA37" i="36"/>
  <c r="AX37" i="36"/>
  <c r="AU37" i="36"/>
  <c r="AR37" i="36"/>
  <c r="AO37" i="36"/>
  <c r="AL37" i="36"/>
  <c r="AI37" i="36"/>
  <c r="AF37" i="36"/>
  <c r="AC37" i="36"/>
  <c r="Z37" i="36"/>
  <c r="W37" i="36"/>
  <c r="T37" i="36"/>
  <c r="Q37" i="36"/>
  <c r="N37" i="36"/>
  <c r="K37" i="36"/>
  <c r="BG38" i="36"/>
  <c r="BD38" i="36"/>
  <c r="BA38" i="36"/>
  <c r="AX38" i="36"/>
  <c r="AU38" i="36"/>
  <c r="AR38" i="36"/>
  <c r="AO38" i="36"/>
  <c r="AL38" i="36"/>
  <c r="AI38" i="36"/>
  <c r="AF38" i="36"/>
  <c r="AC38" i="36"/>
  <c r="Z38" i="36"/>
  <c r="W38" i="36"/>
  <c r="T38" i="36"/>
  <c r="Q38" i="36"/>
  <c r="N38" i="36"/>
  <c r="K38" i="36"/>
  <c r="BG39" i="36"/>
  <c r="BD39" i="36"/>
  <c r="BA39" i="36"/>
  <c r="AX39" i="36"/>
  <c r="AU39" i="36"/>
  <c r="AR39" i="36"/>
  <c r="AO39" i="36"/>
  <c r="AL39" i="36"/>
  <c r="AI39" i="36"/>
  <c r="AF39" i="36"/>
  <c r="AC39" i="36"/>
  <c r="Z39" i="36"/>
  <c r="W39" i="36"/>
  <c r="T39" i="36"/>
  <c r="Q39" i="36"/>
  <c r="N39" i="36"/>
  <c r="K39" i="36"/>
  <c r="BG40" i="36"/>
  <c r="BD40" i="36"/>
  <c r="BA40" i="36"/>
  <c r="AX40" i="36"/>
  <c r="AU40" i="36"/>
  <c r="AR40" i="36"/>
  <c r="AO40" i="36"/>
  <c r="AL40" i="36"/>
  <c r="AI40" i="36"/>
  <c r="AF40" i="36"/>
  <c r="AC40" i="36"/>
  <c r="Z40" i="36"/>
  <c r="W40" i="36"/>
  <c r="T40" i="36"/>
  <c r="Q40" i="36"/>
  <c r="N40" i="36"/>
  <c r="K40" i="36"/>
  <c r="BG41" i="36"/>
  <c r="BD41" i="36"/>
  <c r="BA41" i="36"/>
  <c r="AX41" i="36"/>
  <c r="AU41" i="36"/>
  <c r="AR41" i="36"/>
  <c r="AO41" i="36"/>
  <c r="AL41" i="36"/>
  <c r="AI41" i="36"/>
  <c r="AF41" i="36"/>
  <c r="AC41" i="36"/>
  <c r="Z41" i="36"/>
  <c r="W41" i="36"/>
  <c r="T41" i="36"/>
  <c r="Q41" i="36"/>
  <c r="N41" i="36"/>
  <c r="K41" i="36"/>
  <c r="BG42" i="36"/>
  <c r="BD42" i="36"/>
  <c r="BA42" i="36"/>
  <c r="AX42" i="36"/>
  <c r="AU42" i="36"/>
  <c r="AR42" i="36"/>
  <c r="AO42" i="36"/>
  <c r="AL42" i="36"/>
  <c r="AI42" i="36"/>
  <c r="AF42" i="36"/>
  <c r="AC42" i="36"/>
  <c r="Z42" i="36"/>
  <c r="W42" i="36"/>
  <c r="T42" i="36"/>
  <c r="Q42" i="36"/>
  <c r="N42" i="36"/>
  <c r="K42" i="36"/>
  <c r="BG43" i="36"/>
  <c r="BD43" i="36"/>
  <c r="BA43" i="36"/>
  <c r="AX43" i="36"/>
  <c r="AU43" i="36"/>
  <c r="AR43" i="36"/>
  <c r="AO43" i="36"/>
  <c r="AL43" i="36"/>
  <c r="AI43" i="36"/>
  <c r="AF43" i="36"/>
  <c r="AC43" i="36"/>
  <c r="Z43" i="36"/>
  <c r="W43" i="36"/>
  <c r="T43" i="36"/>
  <c r="Q43" i="36"/>
  <c r="N43" i="36"/>
  <c r="K43" i="36"/>
  <c r="M456" i="40"/>
  <c r="N457" i="40"/>
  <c r="M394" i="40"/>
  <c r="G403" i="40" s="1"/>
  <c r="N403" i="40" s="1"/>
  <c r="M332" i="40"/>
  <c r="M270" i="40"/>
  <c r="M208" i="40"/>
  <c r="G217" i="40" s="1"/>
  <c r="N217" i="40" s="1"/>
  <c r="M146" i="40"/>
  <c r="M84" i="40"/>
  <c r="E323" i="40"/>
  <c r="E385" i="40"/>
  <c r="E447" i="40"/>
  <c r="G475" i="40"/>
  <c r="G474" i="40"/>
  <c r="E481" i="40"/>
  <c r="N481" i="40" s="1"/>
  <c r="E476" i="40"/>
  <c r="E445" i="40"/>
  <c r="G471" i="40" s="1"/>
  <c r="G445" i="40"/>
  <c r="I471" i="40" s="1"/>
  <c r="K445" i="40"/>
  <c r="M445" i="40"/>
  <c r="K452" i="40"/>
  <c r="M452" i="40" s="1"/>
  <c r="D456" i="40"/>
  <c r="G465" i="40"/>
  <c r="N465" i="40" s="1"/>
  <c r="I468" i="40"/>
  <c r="K471" i="40"/>
  <c r="E474" i="40"/>
  <c r="G413" i="40"/>
  <c r="G412" i="40"/>
  <c r="E419" i="40"/>
  <c r="N419" i="40" s="1"/>
  <c r="E414" i="40"/>
  <c r="E383" i="40"/>
  <c r="G409" i="40" s="1"/>
  <c r="G383" i="40"/>
  <c r="I409" i="40" s="1"/>
  <c r="K383" i="40"/>
  <c r="M383" i="40"/>
  <c r="K390" i="40"/>
  <c r="M390" i="40" s="1"/>
  <c r="D394" i="40"/>
  <c r="I406" i="40"/>
  <c r="K409" i="40"/>
  <c r="E412" i="40"/>
  <c r="G351" i="40"/>
  <c r="G350" i="40"/>
  <c r="G341" i="40"/>
  <c r="N341" i="40" s="1"/>
  <c r="E357" i="40"/>
  <c r="N357" i="40" s="1"/>
  <c r="E352" i="40"/>
  <c r="E321" i="40"/>
  <c r="G347" i="40" s="1"/>
  <c r="G321" i="40"/>
  <c r="I347" i="40" s="1"/>
  <c r="K321" i="40"/>
  <c r="M321" i="40"/>
  <c r="K328" i="40"/>
  <c r="M328" i="40" s="1"/>
  <c r="D332" i="40"/>
  <c r="I344" i="40"/>
  <c r="K347" i="40"/>
  <c r="E350" i="40"/>
  <c r="G289" i="40"/>
  <c r="G288" i="40"/>
  <c r="G279" i="40"/>
  <c r="N279" i="40" s="1"/>
  <c r="E295" i="40"/>
  <c r="N295" i="40" s="1"/>
  <c r="E290" i="40"/>
  <c r="E259" i="40"/>
  <c r="G285" i="40" s="1"/>
  <c r="G259" i="40"/>
  <c r="I285" i="40" s="1"/>
  <c r="K259" i="40"/>
  <c r="M259" i="40"/>
  <c r="K266" i="40"/>
  <c r="M266" i="40" s="1"/>
  <c r="D270" i="40"/>
  <c r="I282" i="40"/>
  <c r="K285" i="40"/>
  <c r="E288" i="40"/>
  <c r="G227" i="40"/>
  <c r="G226" i="40"/>
  <c r="E233" i="40"/>
  <c r="N233" i="40" s="1"/>
  <c r="E228" i="40"/>
  <c r="E197" i="40"/>
  <c r="G223" i="40" s="1"/>
  <c r="G197" i="40"/>
  <c r="I223" i="40" s="1"/>
  <c r="K197" i="40"/>
  <c r="M197" i="40"/>
  <c r="K204" i="40"/>
  <c r="M204" i="40" s="1"/>
  <c r="D208" i="40"/>
  <c r="I220" i="40"/>
  <c r="K223" i="40"/>
  <c r="E226" i="40"/>
  <c r="G165" i="40"/>
  <c r="G164" i="40"/>
  <c r="E171" i="40"/>
  <c r="N171" i="40" s="1"/>
  <c r="E166" i="40"/>
  <c r="E135" i="40"/>
  <c r="G161" i="40" s="1"/>
  <c r="G135" i="40"/>
  <c r="I161" i="40" s="1"/>
  <c r="K135" i="40"/>
  <c r="M135" i="40"/>
  <c r="K142" i="40"/>
  <c r="M142" i="40" s="1"/>
  <c r="D146" i="40"/>
  <c r="G155" i="40"/>
  <c r="N155" i="40" s="1"/>
  <c r="I158" i="40"/>
  <c r="K161" i="40"/>
  <c r="E164" i="40"/>
  <c r="G103" i="40"/>
  <c r="G102" i="40"/>
  <c r="E109" i="40"/>
  <c r="N109" i="40" s="1"/>
  <c r="E104" i="40"/>
  <c r="E73" i="40"/>
  <c r="G99" i="40" s="1"/>
  <c r="G73" i="40"/>
  <c r="I99" i="40" s="1"/>
  <c r="K73" i="40"/>
  <c r="M73" i="40"/>
  <c r="K80" i="40"/>
  <c r="M80" i="40" s="1"/>
  <c r="D84" i="40"/>
  <c r="G93" i="40"/>
  <c r="N93" i="40" s="1"/>
  <c r="I96" i="40"/>
  <c r="K99" i="40"/>
  <c r="E102" i="40"/>
  <c r="N471" i="40" l="1"/>
  <c r="N409" i="40"/>
  <c r="N285" i="40"/>
  <c r="N99" i="40"/>
  <c r="E35" i="36"/>
  <c r="F35" i="36" s="1"/>
  <c r="E45" i="36"/>
  <c r="F45" i="36" s="1"/>
  <c r="E44" i="36"/>
  <c r="F44" i="36" s="1"/>
  <c r="N161" i="40"/>
  <c r="N223" i="40"/>
  <c r="N347" i="40"/>
  <c r="I477" i="40"/>
  <c r="K476" i="40"/>
  <c r="N476" i="40" s="1"/>
  <c r="I475" i="40"/>
  <c r="N475" i="40" s="1"/>
  <c r="I474" i="40"/>
  <c r="N474" i="40" s="1"/>
  <c r="G468" i="40"/>
  <c r="N468" i="40" s="1"/>
  <c r="G464" i="40"/>
  <c r="N464" i="40" s="1"/>
  <c r="N466" i="40" s="1"/>
  <c r="G447" i="40"/>
  <c r="I447" i="40" s="1"/>
  <c r="H17" i="36" s="1"/>
  <c r="E477" i="40"/>
  <c r="E482" i="40"/>
  <c r="N482" i="40" s="1"/>
  <c r="N483" i="40" s="1"/>
  <c r="I469" i="40"/>
  <c r="N469" i="40" s="1"/>
  <c r="I415" i="40"/>
  <c r="K414" i="40"/>
  <c r="N414" i="40" s="1"/>
  <c r="I413" i="40"/>
  <c r="N413" i="40" s="1"/>
  <c r="I412" i="40"/>
  <c r="N412" i="40" s="1"/>
  <c r="G406" i="40"/>
  <c r="N406" i="40" s="1"/>
  <c r="G402" i="40"/>
  <c r="N402" i="40" s="1"/>
  <c r="N404" i="40" s="1"/>
  <c r="G385" i="40"/>
  <c r="I385" i="40" s="1"/>
  <c r="H16" i="36" s="1"/>
  <c r="E415" i="40"/>
  <c r="E420" i="40"/>
  <c r="N420" i="40" s="1"/>
  <c r="N421" i="40" s="1"/>
  <c r="I407" i="40"/>
  <c r="N407" i="40" s="1"/>
  <c r="I353" i="40"/>
  <c r="K352" i="40"/>
  <c r="N352" i="40" s="1"/>
  <c r="I351" i="40"/>
  <c r="N351" i="40" s="1"/>
  <c r="I350" i="40"/>
  <c r="N350" i="40" s="1"/>
  <c r="G344" i="40"/>
  <c r="N344" i="40" s="1"/>
  <c r="G340" i="40"/>
  <c r="N340" i="40" s="1"/>
  <c r="N342" i="40" s="1"/>
  <c r="G323" i="40"/>
  <c r="I323" i="40" s="1"/>
  <c r="H15" i="36" s="1"/>
  <c r="E353" i="40"/>
  <c r="E358" i="40"/>
  <c r="N358" i="40" s="1"/>
  <c r="N359" i="40" s="1"/>
  <c r="I345" i="40"/>
  <c r="N345" i="40" s="1"/>
  <c r="I291" i="40"/>
  <c r="K290" i="40"/>
  <c r="I289" i="40"/>
  <c r="N289" i="40" s="1"/>
  <c r="I288" i="40"/>
  <c r="N288" i="40" s="1"/>
  <c r="G282" i="40"/>
  <c r="N282" i="40" s="1"/>
  <c r="G278" i="40"/>
  <c r="N278" i="40" s="1"/>
  <c r="N280" i="40" s="1"/>
  <c r="G261" i="40"/>
  <c r="I261" i="40" s="1"/>
  <c r="H14" i="36" s="1"/>
  <c r="E291" i="40"/>
  <c r="N290" i="40"/>
  <c r="E296" i="40"/>
  <c r="N296" i="40" s="1"/>
  <c r="N297" i="40" s="1"/>
  <c r="I283" i="40"/>
  <c r="N283" i="40" s="1"/>
  <c r="I229" i="40"/>
  <c r="K228" i="40"/>
  <c r="N228" i="40" s="1"/>
  <c r="I227" i="40"/>
  <c r="N227" i="40" s="1"/>
  <c r="I226" i="40"/>
  <c r="N226" i="40" s="1"/>
  <c r="G220" i="40"/>
  <c r="N220" i="40" s="1"/>
  <c r="G216" i="40"/>
  <c r="N216" i="40" s="1"/>
  <c r="N218" i="40" s="1"/>
  <c r="G199" i="40"/>
  <c r="I199" i="40" s="1"/>
  <c r="H13" i="36" s="1"/>
  <c r="E229" i="40"/>
  <c r="E234" i="40"/>
  <c r="N234" i="40" s="1"/>
  <c r="N235" i="40" s="1"/>
  <c r="I221" i="40"/>
  <c r="N221" i="40" s="1"/>
  <c r="I167" i="40"/>
  <c r="K166" i="40"/>
  <c r="N166" i="40" s="1"/>
  <c r="I165" i="40"/>
  <c r="N165" i="40" s="1"/>
  <c r="I164" i="40"/>
  <c r="N164" i="40" s="1"/>
  <c r="G158" i="40"/>
  <c r="N158" i="40" s="1"/>
  <c r="G154" i="40"/>
  <c r="N154" i="40" s="1"/>
  <c r="N156" i="40" s="1"/>
  <c r="G137" i="40"/>
  <c r="I137" i="40" s="1"/>
  <c r="H12" i="36" s="1"/>
  <c r="E167" i="40"/>
  <c r="E172" i="40"/>
  <c r="N172" i="40" s="1"/>
  <c r="N173" i="40" s="1"/>
  <c r="I159" i="40"/>
  <c r="N159" i="40" s="1"/>
  <c r="I105" i="40"/>
  <c r="K104" i="40"/>
  <c r="N104" i="40" s="1"/>
  <c r="I103" i="40"/>
  <c r="N103" i="40" s="1"/>
  <c r="I102" i="40"/>
  <c r="N102" i="40" s="1"/>
  <c r="G96" i="40"/>
  <c r="N96" i="40" s="1"/>
  <c r="G92" i="40"/>
  <c r="N92" i="40" s="1"/>
  <c r="N94" i="40" s="1"/>
  <c r="G75" i="40"/>
  <c r="I75" i="40" s="1"/>
  <c r="H11" i="36" s="1"/>
  <c r="E105" i="40"/>
  <c r="E110" i="40"/>
  <c r="N110" i="40" s="1"/>
  <c r="N111" i="40" s="1"/>
  <c r="I97" i="40"/>
  <c r="N97" i="40" s="1"/>
  <c r="ED14" i="36" l="1"/>
  <c r="DR14" i="36"/>
  <c r="DF14" i="36"/>
  <c r="CT14" i="36"/>
  <c r="CH14" i="36"/>
  <c r="BV14" i="36"/>
  <c r="BJ14" i="36"/>
  <c r="AX14" i="36"/>
  <c r="AL14" i="36"/>
  <c r="Z14" i="36"/>
  <c r="N14" i="36"/>
  <c r="EM14" i="36"/>
  <c r="EA14" i="36"/>
  <c r="DO14" i="36"/>
  <c r="DC14" i="36"/>
  <c r="CQ14" i="36"/>
  <c r="CE14" i="36"/>
  <c r="BS14" i="36"/>
  <c r="BG14" i="36"/>
  <c r="AU14" i="36"/>
  <c r="AI14" i="36"/>
  <c r="W14" i="36"/>
  <c r="K14" i="36"/>
  <c r="EJ14" i="36"/>
  <c r="DX14" i="36"/>
  <c r="DL14" i="36"/>
  <c r="CZ14" i="36"/>
  <c r="CN14" i="36"/>
  <c r="CB14" i="36"/>
  <c r="BP14" i="36"/>
  <c r="BD14" i="36"/>
  <c r="AR14" i="36"/>
  <c r="AF14" i="36"/>
  <c r="T14" i="36"/>
  <c r="EG14" i="36"/>
  <c r="DU14" i="36"/>
  <c r="DI14" i="36"/>
  <c r="CW14" i="36"/>
  <c r="CK14" i="36"/>
  <c r="BY14" i="36"/>
  <c r="BM14" i="36"/>
  <c r="BA14" i="36"/>
  <c r="AO14" i="36"/>
  <c r="AC14" i="36"/>
  <c r="Q14" i="36"/>
  <c r="EM11" i="36"/>
  <c r="EJ11" i="36"/>
  <c r="EG11" i="36"/>
  <c r="ED11" i="36"/>
  <c r="EA11" i="36"/>
  <c r="DX11" i="36"/>
  <c r="DU11" i="36"/>
  <c r="DR11" i="36"/>
  <c r="DO11" i="36"/>
  <c r="DL11" i="36"/>
  <c r="DI11" i="36"/>
  <c r="DF11" i="36"/>
  <c r="DC11" i="36"/>
  <c r="CZ11" i="36"/>
  <c r="CW11" i="36"/>
  <c r="CT11" i="36"/>
  <c r="CQ11" i="36"/>
  <c r="CN11" i="36"/>
  <c r="CK11" i="36"/>
  <c r="CH11" i="36"/>
  <c r="CE11" i="36"/>
  <c r="CB11" i="36"/>
  <c r="BY11" i="36"/>
  <c r="BV11" i="36"/>
  <c r="BS11" i="36"/>
  <c r="BP11" i="36"/>
  <c r="BM11" i="36"/>
  <c r="BJ11" i="36"/>
  <c r="EM12" i="36"/>
  <c r="EJ12" i="36"/>
  <c r="EG12" i="36"/>
  <c r="ED12" i="36"/>
  <c r="EA12" i="36"/>
  <c r="DX12" i="36"/>
  <c r="DU12" i="36"/>
  <c r="DR12" i="36"/>
  <c r="DO12" i="36"/>
  <c r="DL12" i="36"/>
  <c r="DI12" i="36"/>
  <c r="DF12" i="36"/>
  <c r="DC12" i="36"/>
  <c r="CZ12" i="36"/>
  <c r="CW12" i="36"/>
  <c r="CT12" i="36"/>
  <c r="CQ12" i="36"/>
  <c r="CN12" i="36"/>
  <c r="CK12" i="36"/>
  <c r="CH12" i="36"/>
  <c r="CE12" i="36"/>
  <c r="CB12" i="36"/>
  <c r="BY12" i="36"/>
  <c r="BV12" i="36"/>
  <c r="BS12" i="36"/>
  <c r="BP12" i="36"/>
  <c r="BM12" i="36"/>
  <c r="BJ12" i="36"/>
  <c r="EM13" i="36"/>
  <c r="EJ13" i="36"/>
  <c r="EG13" i="36"/>
  <c r="ED13" i="36"/>
  <c r="EA13" i="36"/>
  <c r="DX13" i="36"/>
  <c r="DU13" i="36"/>
  <c r="DR13" i="36"/>
  <c r="DO13" i="36"/>
  <c r="DL13" i="36"/>
  <c r="DI13" i="36"/>
  <c r="DF13" i="36"/>
  <c r="DC13" i="36"/>
  <c r="CZ13" i="36"/>
  <c r="CW13" i="36"/>
  <c r="CT13" i="36"/>
  <c r="CQ13" i="36"/>
  <c r="CN13" i="36"/>
  <c r="CK13" i="36"/>
  <c r="CH13" i="36"/>
  <c r="CE13" i="36"/>
  <c r="CB13" i="36"/>
  <c r="BY13" i="36"/>
  <c r="BV13" i="36"/>
  <c r="BS13" i="36"/>
  <c r="BP13" i="36"/>
  <c r="BM13" i="36"/>
  <c r="BJ13" i="36"/>
  <c r="EM15" i="36"/>
  <c r="EJ15" i="36"/>
  <c r="EG15" i="36"/>
  <c r="ED15" i="36"/>
  <c r="EA15" i="36"/>
  <c r="DX15" i="36"/>
  <c r="DU15" i="36"/>
  <c r="DL15" i="36"/>
  <c r="DI15" i="36"/>
  <c r="DF15" i="36"/>
  <c r="DC15" i="36"/>
  <c r="CZ15" i="36"/>
  <c r="CW15" i="36"/>
  <c r="CT15" i="36"/>
  <c r="CQ15" i="36"/>
  <c r="CN15" i="36"/>
  <c r="CK15" i="36"/>
  <c r="CH15" i="36"/>
  <c r="CE15" i="36"/>
  <c r="CB15" i="36"/>
  <c r="BY15" i="36"/>
  <c r="BV15" i="36"/>
  <c r="BM15" i="36"/>
  <c r="BJ15" i="36"/>
  <c r="DO15" i="36"/>
  <c r="DR15" i="36"/>
  <c r="BP15" i="36"/>
  <c r="BS15" i="36"/>
  <c r="EM16" i="36"/>
  <c r="EJ16" i="36"/>
  <c r="EG16" i="36"/>
  <c r="ED16" i="36"/>
  <c r="EA16" i="36"/>
  <c r="DX16" i="36"/>
  <c r="DU16" i="36"/>
  <c r="DL16" i="36"/>
  <c r="DI16" i="36"/>
  <c r="DF16" i="36"/>
  <c r="DC16" i="36"/>
  <c r="CZ16" i="36"/>
  <c r="CW16" i="36"/>
  <c r="CT16" i="36"/>
  <c r="CQ16" i="36"/>
  <c r="CN16" i="36"/>
  <c r="CK16" i="36"/>
  <c r="CH16" i="36"/>
  <c r="CE16" i="36"/>
  <c r="CB16" i="36"/>
  <c r="BY16" i="36"/>
  <c r="BV16" i="36"/>
  <c r="BM16" i="36"/>
  <c r="BJ16" i="36"/>
  <c r="DO16" i="36"/>
  <c r="DR16" i="36"/>
  <c r="BP16" i="36"/>
  <c r="BS16" i="36"/>
  <c r="EM17" i="36"/>
  <c r="EJ17" i="36"/>
  <c r="EG17" i="36"/>
  <c r="ED17" i="36"/>
  <c r="EA17" i="36"/>
  <c r="DX17" i="36"/>
  <c r="DU17" i="36"/>
  <c r="DL17" i="36"/>
  <c r="DI17" i="36"/>
  <c r="DF17" i="36"/>
  <c r="DC17" i="36"/>
  <c r="CZ17" i="36"/>
  <c r="CW17" i="36"/>
  <c r="CT17" i="36"/>
  <c r="CQ17" i="36"/>
  <c r="CN17" i="36"/>
  <c r="CK17" i="36"/>
  <c r="CH17" i="36"/>
  <c r="CE17" i="36"/>
  <c r="CB17" i="36"/>
  <c r="BY17" i="36"/>
  <c r="BV17" i="36"/>
  <c r="BM17" i="36"/>
  <c r="BJ17" i="36"/>
  <c r="BS17" i="36"/>
  <c r="BP17" i="36"/>
  <c r="DR17" i="36"/>
  <c r="DO17" i="36"/>
  <c r="BK44" i="36"/>
  <c r="BN44" i="36"/>
  <c r="BQ44" i="36"/>
  <c r="BT44" i="36"/>
  <c r="BW44" i="36"/>
  <c r="BZ44" i="36"/>
  <c r="CC44" i="36"/>
  <c r="CF44" i="36"/>
  <c r="CI44" i="36"/>
  <c r="CL44" i="36"/>
  <c r="CO44" i="36"/>
  <c r="CR44" i="36"/>
  <c r="CU44" i="36"/>
  <c r="CX44" i="36"/>
  <c r="DA44" i="36"/>
  <c r="DD44" i="36"/>
  <c r="DG44" i="36"/>
  <c r="DJ44" i="36"/>
  <c r="DM44" i="36"/>
  <c r="DP44" i="36"/>
  <c r="DS44" i="36"/>
  <c r="DV44" i="36"/>
  <c r="DY44" i="36"/>
  <c r="EB44" i="36"/>
  <c r="EE44" i="36"/>
  <c r="EH44" i="36"/>
  <c r="EK44" i="36"/>
  <c r="EN44" i="36"/>
  <c r="BK45" i="36"/>
  <c r="BN45" i="36"/>
  <c r="BQ45" i="36"/>
  <c r="BT45" i="36"/>
  <c r="BW45" i="36"/>
  <c r="BZ45" i="36"/>
  <c r="CC45" i="36"/>
  <c r="CF45" i="36"/>
  <c r="CI45" i="36"/>
  <c r="CL45" i="36"/>
  <c r="CO45" i="36"/>
  <c r="CR45" i="36"/>
  <c r="CU45" i="36"/>
  <c r="CX45" i="36"/>
  <c r="DA45" i="36"/>
  <c r="DD45" i="36"/>
  <c r="DG45" i="36"/>
  <c r="DJ45" i="36"/>
  <c r="DM45" i="36"/>
  <c r="DP45" i="36"/>
  <c r="DS45" i="36"/>
  <c r="DV45" i="36"/>
  <c r="DY45" i="36"/>
  <c r="EB45" i="36"/>
  <c r="EE45" i="36"/>
  <c r="EH45" i="36"/>
  <c r="EK45" i="36"/>
  <c r="EN45" i="36"/>
  <c r="BK35" i="36"/>
  <c r="BN35" i="36"/>
  <c r="BQ35" i="36"/>
  <c r="BT35" i="36"/>
  <c r="BW35" i="36"/>
  <c r="BZ35" i="36"/>
  <c r="CC35" i="36"/>
  <c r="CF35" i="36"/>
  <c r="CI35" i="36"/>
  <c r="CL35" i="36"/>
  <c r="CO35" i="36"/>
  <c r="CR35" i="36"/>
  <c r="CU35" i="36"/>
  <c r="CX35" i="36"/>
  <c r="DA35" i="36"/>
  <c r="DD35" i="36"/>
  <c r="DG35" i="36"/>
  <c r="DJ35" i="36"/>
  <c r="DM35" i="36"/>
  <c r="DP35" i="36"/>
  <c r="DS35" i="36"/>
  <c r="DV35" i="36"/>
  <c r="DY35" i="36"/>
  <c r="EB35" i="36"/>
  <c r="EE35" i="36"/>
  <c r="EH35" i="36"/>
  <c r="EK35" i="36"/>
  <c r="EN35" i="36"/>
  <c r="BG11" i="36"/>
  <c r="BD11" i="36"/>
  <c r="BA11" i="36"/>
  <c r="AX11" i="36"/>
  <c r="AU11" i="36"/>
  <c r="AR11" i="36"/>
  <c r="AO11" i="36"/>
  <c r="AL11" i="36"/>
  <c r="AI11" i="36"/>
  <c r="AF11" i="36"/>
  <c r="AC11" i="36"/>
  <c r="Z11" i="36"/>
  <c r="W11" i="36"/>
  <c r="T11" i="36"/>
  <c r="Q11" i="36"/>
  <c r="N11" i="36"/>
  <c r="K11" i="36"/>
  <c r="BG12" i="36"/>
  <c r="BD12" i="36"/>
  <c r="BA12" i="36"/>
  <c r="AX12" i="36"/>
  <c r="AU12" i="36"/>
  <c r="AR12" i="36"/>
  <c r="AO12" i="36"/>
  <c r="AL12" i="36"/>
  <c r="AI12" i="36"/>
  <c r="AF12" i="36"/>
  <c r="AC12" i="36"/>
  <c r="Z12" i="36"/>
  <c r="W12" i="36"/>
  <c r="T12" i="36"/>
  <c r="Q12" i="36"/>
  <c r="N12" i="36"/>
  <c r="K12" i="36"/>
  <c r="BG13" i="36"/>
  <c r="BD13" i="36"/>
  <c r="BA13" i="36"/>
  <c r="AX13" i="36"/>
  <c r="AU13" i="36"/>
  <c r="AR13" i="36"/>
  <c r="AO13" i="36"/>
  <c r="AL13" i="36"/>
  <c r="AI13" i="36"/>
  <c r="AF13" i="36"/>
  <c r="AC13" i="36"/>
  <c r="Z13" i="36"/>
  <c r="W13" i="36"/>
  <c r="T13" i="36"/>
  <c r="Q13" i="36"/>
  <c r="N13" i="36"/>
  <c r="K13" i="36"/>
  <c r="BG15" i="36"/>
  <c r="BD15" i="36"/>
  <c r="BA15" i="36"/>
  <c r="AX15" i="36"/>
  <c r="AU15" i="36"/>
  <c r="AR15" i="36"/>
  <c r="AO15" i="36"/>
  <c r="AL15" i="36"/>
  <c r="AI15" i="36"/>
  <c r="AF15" i="36"/>
  <c r="AC15" i="36"/>
  <c r="Z15" i="36"/>
  <c r="W15" i="36"/>
  <c r="T15" i="36"/>
  <c r="Q15" i="36"/>
  <c r="N15" i="36"/>
  <c r="K15" i="36"/>
  <c r="BG16" i="36"/>
  <c r="BD16" i="36"/>
  <c r="BA16" i="36"/>
  <c r="AX16" i="36"/>
  <c r="AU16" i="36"/>
  <c r="AR16" i="36"/>
  <c r="AO16" i="36"/>
  <c r="AL16" i="36"/>
  <c r="AI16" i="36"/>
  <c r="AF16" i="36"/>
  <c r="AC16" i="36"/>
  <c r="Z16" i="36"/>
  <c r="W16" i="36"/>
  <c r="T16" i="36"/>
  <c r="Q16" i="36"/>
  <c r="N16" i="36"/>
  <c r="K16" i="36"/>
  <c r="BG17" i="36"/>
  <c r="BD17" i="36"/>
  <c r="BA17" i="36"/>
  <c r="AX17" i="36"/>
  <c r="AU17" i="36"/>
  <c r="AR17" i="36"/>
  <c r="AO17" i="36"/>
  <c r="AL17" i="36"/>
  <c r="AI17" i="36"/>
  <c r="AF17" i="36"/>
  <c r="AC17" i="36"/>
  <c r="Z17" i="36"/>
  <c r="W17" i="36"/>
  <c r="T17" i="36"/>
  <c r="Q17" i="36"/>
  <c r="N17" i="36"/>
  <c r="K17" i="36"/>
  <c r="BH44" i="36"/>
  <c r="U44" i="36"/>
  <c r="L44" i="36"/>
  <c r="G44" i="36"/>
  <c r="BH45" i="36"/>
  <c r="U45" i="36"/>
  <c r="L45" i="36"/>
  <c r="G45" i="36"/>
  <c r="BH35" i="36"/>
  <c r="U35" i="36"/>
  <c r="Q34" i="51" s="1"/>
  <c r="L35" i="36"/>
  <c r="G35" i="36"/>
  <c r="BB45" i="36"/>
  <c r="AB44" i="51" s="1"/>
  <c r="BE45" i="36"/>
  <c r="AC44" i="51" s="1"/>
  <c r="BB35" i="36"/>
  <c r="AB34" i="51" s="1"/>
  <c r="BE35" i="36"/>
  <c r="AC34" i="51" s="1"/>
  <c r="BB44" i="36"/>
  <c r="AB43" i="51" s="1"/>
  <c r="BE44" i="36"/>
  <c r="AC43" i="51" s="1"/>
  <c r="AV35" i="36"/>
  <c r="Z34" i="51" s="1"/>
  <c r="AY35" i="36"/>
  <c r="AA34" i="51" s="1"/>
  <c r="AV44" i="36"/>
  <c r="Z43" i="51" s="1"/>
  <c r="AY44" i="36"/>
  <c r="AA43" i="51" s="1"/>
  <c r="AV45" i="36"/>
  <c r="Z44" i="51" s="1"/>
  <c r="AY45" i="36"/>
  <c r="AA44" i="51" s="1"/>
  <c r="AS45" i="36"/>
  <c r="Y44" i="51" s="1"/>
  <c r="AP45" i="36"/>
  <c r="X44" i="51" s="1"/>
  <c r="AM45" i="36"/>
  <c r="W44" i="51" s="1"/>
  <c r="AJ45" i="36"/>
  <c r="V44" i="51" s="1"/>
  <c r="AS35" i="36"/>
  <c r="Y34" i="51" s="1"/>
  <c r="AP35" i="36"/>
  <c r="X34" i="51" s="1"/>
  <c r="AM35" i="36"/>
  <c r="W34" i="51" s="1"/>
  <c r="AS44" i="36"/>
  <c r="Y43" i="51" s="1"/>
  <c r="AP44" i="36"/>
  <c r="X43" i="51" s="1"/>
  <c r="AM44" i="36"/>
  <c r="W43" i="51" s="1"/>
  <c r="AJ44" i="36"/>
  <c r="V43" i="51" s="1"/>
  <c r="AG45" i="36"/>
  <c r="U44" i="51" s="1"/>
  <c r="AD45" i="36"/>
  <c r="T44" i="51" s="1"/>
  <c r="AJ35" i="36"/>
  <c r="V34" i="51" s="1"/>
  <c r="AG35" i="36"/>
  <c r="U34" i="51" s="1"/>
  <c r="AD35" i="36"/>
  <c r="T34" i="51" s="1"/>
  <c r="AG44" i="36"/>
  <c r="U43" i="51" s="1"/>
  <c r="AD44" i="36"/>
  <c r="T43" i="51" s="1"/>
  <c r="N44" i="51"/>
  <c r="AA45" i="36"/>
  <c r="S44" i="51" s="1"/>
  <c r="Q44" i="51"/>
  <c r="X45" i="36"/>
  <c r="R44" i="51" s="1"/>
  <c r="O45" i="36"/>
  <c r="O44" i="51" s="1"/>
  <c r="R45" i="36"/>
  <c r="P44" i="51" s="1"/>
  <c r="AA35" i="36"/>
  <c r="S34" i="51" s="1"/>
  <c r="X35" i="36"/>
  <c r="R34" i="51" s="1"/>
  <c r="O35" i="36"/>
  <c r="O34" i="51" s="1"/>
  <c r="R35" i="36"/>
  <c r="P34" i="51" s="1"/>
  <c r="N43" i="51"/>
  <c r="AA44" i="36"/>
  <c r="S43" i="51" s="1"/>
  <c r="X44" i="36"/>
  <c r="R43" i="51" s="1"/>
  <c r="Q43" i="51"/>
  <c r="O44" i="36"/>
  <c r="O43" i="51" s="1"/>
  <c r="R44" i="36"/>
  <c r="P43" i="51" s="1"/>
  <c r="N34" i="51"/>
  <c r="E34" i="36"/>
  <c r="F34" i="36" s="1"/>
  <c r="I33" i="51"/>
  <c r="I44" i="51"/>
  <c r="I43" i="51"/>
  <c r="I34" i="51"/>
  <c r="E37" i="36"/>
  <c r="F37" i="36" s="1"/>
  <c r="E38" i="36"/>
  <c r="F38" i="36" s="1"/>
  <c r="E39" i="36"/>
  <c r="F39" i="36" s="1"/>
  <c r="E40" i="36"/>
  <c r="F40" i="36" s="1"/>
  <c r="E41" i="36"/>
  <c r="F41" i="36" s="1"/>
  <c r="E42" i="36"/>
  <c r="F42" i="36" s="1"/>
  <c r="X42" i="36" s="1"/>
  <c r="E43" i="36"/>
  <c r="F43" i="36" s="1"/>
  <c r="E27" i="36"/>
  <c r="F27" i="36" s="1"/>
  <c r="E28" i="36"/>
  <c r="F28" i="36" s="1"/>
  <c r="E29" i="36"/>
  <c r="F29" i="36" s="1"/>
  <c r="E30" i="36"/>
  <c r="F30" i="36" s="1"/>
  <c r="E32" i="36"/>
  <c r="F32" i="36" s="1"/>
  <c r="E33" i="36"/>
  <c r="F33" i="36" s="1"/>
  <c r="E19" i="36"/>
  <c r="F19" i="36" s="1"/>
  <c r="E20" i="36"/>
  <c r="F20" i="36" s="1"/>
  <c r="E21" i="36"/>
  <c r="F21" i="36" s="1"/>
  <c r="E22" i="36"/>
  <c r="F22" i="36" s="1"/>
  <c r="E23" i="36"/>
  <c r="F23" i="36" s="1"/>
  <c r="E25" i="36"/>
  <c r="F25" i="36" s="1"/>
  <c r="G477" i="40"/>
  <c r="N477" i="40" s="1"/>
  <c r="N459" i="40"/>
  <c r="G478" i="40" s="1"/>
  <c r="N478" i="40" s="1"/>
  <c r="N472" i="40"/>
  <c r="G415" i="40"/>
  <c r="N415" i="40" s="1"/>
  <c r="N397" i="40"/>
  <c r="G416" i="40" s="1"/>
  <c r="N416" i="40" s="1"/>
  <c r="N410" i="40"/>
  <c r="G353" i="40"/>
  <c r="N353" i="40" s="1"/>
  <c r="N335" i="40"/>
  <c r="G354" i="40" s="1"/>
  <c r="N354" i="40" s="1"/>
  <c r="N348" i="40"/>
  <c r="G291" i="40"/>
  <c r="N291" i="40" s="1"/>
  <c r="N273" i="40"/>
  <c r="G292" i="40" s="1"/>
  <c r="N292" i="40" s="1"/>
  <c r="N286" i="40"/>
  <c r="G229" i="40"/>
  <c r="N229" i="40" s="1"/>
  <c r="N211" i="40"/>
  <c r="G230" i="40" s="1"/>
  <c r="N230" i="40" s="1"/>
  <c r="N224" i="40"/>
  <c r="G167" i="40"/>
  <c r="N167" i="40" s="1"/>
  <c r="N149" i="40"/>
  <c r="G168" i="40" s="1"/>
  <c r="N168" i="40" s="1"/>
  <c r="N162" i="40"/>
  <c r="G105" i="40"/>
  <c r="N105" i="40" s="1"/>
  <c r="N87" i="40"/>
  <c r="G106" i="40" s="1"/>
  <c r="N106" i="40" s="1"/>
  <c r="N100" i="40"/>
  <c r="DS25" i="36" l="1"/>
  <c r="DV25" i="36"/>
  <c r="BT25" i="36"/>
  <c r="BW25" i="36"/>
  <c r="BK25" i="36"/>
  <c r="BN25" i="36"/>
  <c r="BQ25" i="36"/>
  <c r="BZ25" i="36"/>
  <c r="CC25" i="36"/>
  <c r="CF25" i="36"/>
  <c r="CI25" i="36"/>
  <c r="CL25" i="36"/>
  <c r="CO25" i="36"/>
  <c r="CR25" i="36"/>
  <c r="CU25" i="36"/>
  <c r="CX25" i="36"/>
  <c r="DA25" i="36"/>
  <c r="DD25" i="36"/>
  <c r="DG25" i="36"/>
  <c r="DJ25" i="36"/>
  <c r="DM25" i="36"/>
  <c r="DP25" i="36"/>
  <c r="DY25" i="36"/>
  <c r="EB25" i="36"/>
  <c r="EE25" i="36"/>
  <c r="EH25" i="36"/>
  <c r="EK25" i="36"/>
  <c r="EN25" i="36"/>
  <c r="BW23" i="36"/>
  <c r="BT23" i="36"/>
  <c r="BQ23" i="36"/>
  <c r="BN23" i="36"/>
  <c r="DV23" i="36"/>
  <c r="DS23" i="36"/>
  <c r="DP23" i="36"/>
  <c r="DM23" i="36"/>
  <c r="BK23" i="36"/>
  <c r="BZ23" i="36"/>
  <c r="CC23" i="36"/>
  <c r="CF23" i="36"/>
  <c r="CI23" i="36"/>
  <c r="CL23" i="36"/>
  <c r="CO23" i="36"/>
  <c r="CR23" i="36"/>
  <c r="CU23" i="36"/>
  <c r="CX23" i="36"/>
  <c r="DA23" i="36"/>
  <c r="DD23" i="36"/>
  <c r="DG23" i="36"/>
  <c r="DJ23" i="36"/>
  <c r="DY23" i="36"/>
  <c r="EB23" i="36"/>
  <c r="EE23" i="36"/>
  <c r="EH23" i="36"/>
  <c r="EK23" i="36"/>
  <c r="EN23" i="36"/>
  <c r="BK22" i="36"/>
  <c r="BN22" i="36"/>
  <c r="BQ22" i="36"/>
  <c r="BT22" i="36"/>
  <c r="BW22" i="36"/>
  <c r="BZ22" i="36"/>
  <c r="CC22" i="36"/>
  <c r="CF22" i="36"/>
  <c r="CI22" i="36"/>
  <c r="CL22" i="36"/>
  <c r="CO22" i="36"/>
  <c r="CR22" i="36"/>
  <c r="CU22" i="36"/>
  <c r="CX22" i="36"/>
  <c r="DA22" i="36"/>
  <c r="DD22" i="36"/>
  <c r="DG22" i="36"/>
  <c r="DJ22" i="36"/>
  <c r="DM22" i="36"/>
  <c r="DP22" i="36"/>
  <c r="DS22" i="36"/>
  <c r="DV22" i="36"/>
  <c r="DY22" i="36"/>
  <c r="EB22" i="36"/>
  <c r="EE22" i="36"/>
  <c r="EH22" i="36"/>
  <c r="EK22" i="36"/>
  <c r="EN22" i="36"/>
  <c r="DM21" i="36"/>
  <c r="DP21" i="36"/>
  <c r="DS21" i="36"/>
  <c r="BN21" i="36"/>
  <c r="BQ21" i="36"/>
  <c r="BT21" i="36"/>
  <c r="BK21" i="36"/>
  <c r="BW21" i="36"/>
  <c r="BZ21" i="36"/>
  <c r="CC21" i="36"/>
  <c r="CF21" i="36"/>
  <c r="CI21" i="36"/>
  <c r="CL21" i="36"/>
  <c r="CO21" i="36"/>
  <c r="CR21" i="36"/>
  <c r="CU21" i="36"/>
  <c r="CX21" i="36"/>
  <c r="DA21" i="36"/>
  <c r="DD21" i="36"/>
  <c r="DG21" i="36"/>
  <c r="DJ21" i="36"/>
  <c r="DV21" i="36"/>
  <c r="DY21" i="36"/>
  <c r="EB21" i="36"/>
  <c r="EE21" i="36"/>
  <c r="EH21" i="36"/>
  <c r="EK21" i="36"/>
  <c r="EN21" i="36"/>
  <c r="BT20" i="36"/>
  <c r="BQ20" i="36"/>
  <c r="BN20" i="36"/>
  <c r="DS20" i="36"/>
  <c r="DP20" i="36"/>
  <c r="DM20" i="36"/>
  <c r="BK20" i="36"/>
  <c r="BW20" i="36"/>
  <c r="BZ20" i="36"/>
  <c r="CC20" i="36"/>
  <c r="CF20" i="36"/>
  <c r="CI20" i="36"/>
  <c r="CL20" i="36"/>
  <c r="CO20" i="36"/>
  <c r="CR20" i="36"/>
  <c r="CU20" i="36"/>
  <c r="CX20" i="36"/>
  <c r="DA20" i="36"/>
  <c r="DD20" i="36"/>
  <c r="DG20" i="36"/>
  <c r="DJ20" i="36"/>
  <c r="DV20" i="36"/>
  <c r="DY20" i="36"/>
  <c r="EB20" i="36"/>
  <c r="EE20" i="36"/>
  <c r="EH20" i="36"/>
  <c r="EK20" i="36"/>
  <c r="EN20" i="36"/>
  <c r="BT19" i="36"/>
  <c r="BQ19" i="36"/>
  <c r="BN19" i="36"/>
  <c r="DS19" i="36"/>
  <c r="DP19" i="36"/>
  <c r="DM19" i="36"/>
  <c r="BK19" i="36"/>
  <c r="BW19" i="36"/>
  <c r="BZ19" i="36"/>
  <c r="CC19" i="36"/>
  <c r="CF19" i="36"/>
  <c r="CI19" i="36"/>
  <c r="CL19" i="36"/>
  <c r="CO19" i="36"/>
  <c r="CR19" i="36"/>
  <c r="CU19" i="36"/>
  <c r="CX19" i="36"/>
  <c r="DA19" i="36"/>
  <c r="DD19" i="36"/>
  <c r="DG19" i="36"/>
  <c r="DJ19" i="36"/>
  <c r="DV19" i="36"/>
  <c r="DY19" i="36"/>
  <c r="EB19" i="36"/>
  <c r="EE19" i="36"/>
  <c r="EH19" i="36"/>
  <c r="EK19" i="36"/>
  <c r="EN19" i="36"/>
  <c r="BK33" i="36"/>
  <c r="BN33" i="36"/>
  <c r="BQ33" i="36"/>
  <c r="BT33" i="36"/>
  <c r="BW33" i="36"/>
  <c r="BZ33" i="36"/>
  <c r="CC33" i="36"/>
  <c r="CF33" i="36"/>
  <c r="CI33" i="36"/>
  <c r="CL33" i="36"/>
  <c r="CO33" i="36"/>
  <c r="CR33" i="36"/>
  <c r="CU33" i="36"/>
  <c r="CX33" i="36"/>
  <c r="DA33" i="36"/>
  <c r="DD33" i="36"/>
  <c r="DG33" i="36"/>
  <c r="DJ33" i="36"/>
  <c r="DM33" i="36"/>
  <c r="DP33" i="36"/>
  <c r="DS33" i="36"/>
  <c r="DV33" i="36"/>
  <c r="DY33" i="36"/>
  <c r="EB33" i="36"/>
  <c r="EE33" i="36"/>
  <c r="EH33" i="36"/>
  <c r="EK33" i="36"/>
  <c r="EN33" i="36"/>
  <c r="BK32" i="36"/>
  <c r="BN32" i="36"/>
  <c r="BQ32" i="36"/>
  <c r="BT32" i="36"/>
  <c r="BW32" i="36"/>
  <c r="BZ32" i="36"/>
  <c r="CC32" i="36"/>
  <c r="CF32" i="36"/>
  <c r="CI32" i="36"/>
  <c r="CL32" i="36"/>
  <c r="CO32" i="36"/>
  <c r="CR32" i="36"/>
  <c r="CU32" i="36"/>
  <c r="CX32" i="36"/>
  <c r="DA32" i="36"/>
  <c r="DD32" i="36"/>
  <c r="DG32" i="36"/>
  <c r="DJ32" i="36"/>
  <c r="DM32" i="36"/>
  <c r="DP32" i="36"/>
  <c r="DS32" i="36"/>
  <c r="DV32" i="36"/>
  <c r="DY32" i="36"/>
  <c r="EB32" i="36"/>
  <c r="EE32" i="36"/>
  <c r="EH32" i="36"/>
  <c r="EK32" i="36"/>
  <c r="EN32" i="36"/>
  <c r="BK30" i="36"/>
  <c r="BN30" i="36"/>
  <c r="BQ30" i="36"/>
  <c r="BT30" i="36"/>
  <c r="BW30" i="36"/>
  <c r="BZ30" i="36"/>
  <c r="CC30" i="36"/>
  <c r="CF30" i="36"/>
  <c r="CI30" i="36"/>
  <c r="CL30" i="36"/>
  <c r="CO30" i="36"/>
  <c r="CR30" i="36"/>
  <c r="CU30" i="36"/>
  <c r="CX30" i="36"/>
  <c r="DA30" i="36"/>
  <c r="DD30" i="36"/>
  <c r="DG30" i="36"/>
  <c r="DJ30" i="36"/>
  <c r="DM30" i="36"/>
  <c r="DP30" i="36"/>
  <c r="DS30" i="36"/>
  <c r="DV30" i="36"/>
  <c r="DY30" i="36"/>
  <c r="EB30" i="36"/>
  <c r="EE30" i="36"/>
  <c r="EH30" i="36"/>
  <c r="EK30" i="36"/>
  <c r="EN30" i="36"/>
  <c r="BK29" i="36"/>
  <c r="BN29" i="36"/>
  <c r="BQ29" i="36"/>
  <c r="BT29" i="36"/>
  <c r="BW29" i="36"/>
  <c r="BZ29" i="36"/>
  <c r="CC29" i="36"/>
  <c r="CF29" i="36"/>
  <c r="CI29" i="36"/>
  <c r="CL29" i="36"/>
  <c r="CO29" i="36"/>
  <c r="CR29" i="36"/>
  <c r="CU29" i="36"/>
  <c r="CX29" i="36"/>
  <c r="DA29" i="36"/>
  <c r="DD29" i="36"/>
  <c r="DG29" i="36"/>
  <c r="DJ29" i="36"/>
  <c r="DM29" i="36"/>
  <c r="DP29" i="36"/>
  <c r="DS29" i="36"/>
  <c r="DV29" i="36"/>
  <c r="DY29" i="36"/>
  <c r="EB29" i="36"/>
  <c r="EE29" i="36"/>
  <c r="EH29" i="36"/>
  <c r="EK29" i="36"/>
  <c r="EN29" i="36"/>
  <c r="BK28" i="36"/>
  <c r="BN28" i="36"/>
  <c r="BQ28" i="36"/>
  <c r="BT28" i="36"/>
  <c r="BW28" i="36"/>
  <c r="BZ28" i="36"/>
  <c r="CC28" i="36"/>
  <c r="CF28" i="36"/>
  <c r="CI28" i="36"/>
  <c r="CL28" i="36"/>
  <c r="CO28" i="36"/>
  <c r="CR28" i="36"/>
  <c r="CU28" i="36"/>
  <c r="CX28" i="36"/>
  <c r="DA28" i="36"/>
  <c r="DD28" i="36"/>
  <c r="DG28" i="36"/>
  <c r="DJ28" i="36"/>
  <c r="DM28" i="36"/>
  <c r="DP28" i="36"/>
  <c r="DS28" i="36"/>
  <c r="DV28" i="36"/>
  <c r="DY28" i="36"/>
  <c r="EB28" i="36"/>
  <c r="EE28" i="36"/>
  <c r="EH28" i="36"/>
  <c r="EK28" i="36"/>
  <c r="EN28" i="36"/>
  <c r="BK27" i="36"/>
  <c r="BN27" i="36"/>
  <c r="BQ27" i="36"/>
  <c r="BT27" i="36"/>
  <c r="BW27" i="36"/>
  <c r="BZ27" i="36"/>
  <c r="CC27" i="36"/>
  <c r="CF27" i="36"/>
  <c r="CI27" i="36"/>
  <c r="CL27" i="36"/>
  <c r="CO27" i="36"/>
  <c r="CR27" i="36"/>
  <c r="CU27" i="36"/>
  <c r="CX27" i="36"/>
  <c r="DA27" i="36"/>
  <c r="DD27" i="36"/>
  <c r="DG27" i="36"/>
  <c r="DJ27" i="36"/>
  <c r="DM27" i="36"/>
  <c r="DP27" i="36"/>
  <c r="DS27" i="36"/>
  <c r="DV27" i="36"/>
  <c r="DY27" i="36"/>
  <c r="EB27" i="36"/>
  <c r="EE27" i="36"/>
  <c r="EH27" i="36"/>
  <c r="EK27" i="36"/>
  <c r="EN27" i="36"/>
  <c r="BK43" i="36"/>
  <c r="BN43" i="36"/>
  <c r="BQ43" i="36"/>
  <c r="BT43" i="36"/>
  <c r="BW43" i="36"/>
  <c r="BZ43" i="36"/>
  <c r="CC43" i="36"/>
  <c r="CF43" i="36"/>
  <c r="CI43" i="36"/>
  <c r="CL43" i="36"/>
  <c r="CO43" i="36"/>
  <c r="CR43" i="36"/>
  <c r="CU43" i="36"/>
  <c r="CX43" i="36"/>
  <c r="DA43" i="36"/>
  <c r="DD43" i="36"/>
  <c r="DG43" i="36"/>
  <c r="DJ43" i="36"/>
  <c r="DM43" i="36"/>
  <c r="DP43" i="36"/>
  <c r="DS43" i="36"/>
  <c r="DV43" i="36"/>
  <c r="DY43" i="36"/>
  <c r="EB43" i="36"/>
  <c r="EE43" i="36"/>
  <c r="EH43" i="36"/>
  <c r="EK43" i="36"/>
  <c r="EN43" i="36"/>
  <c r="BK42" i="36"/>
  <c r="BN42" i="36"/>
  <c r="BQ42" i="36"/>
  <c r="BT42" i="36"/>
  <c r="BW42" i="36"/>
  <c r="BZ42" i="36"/>
  <c r="CC42" i="36"/>
  <c r="CF42" i="36"/>
  <c r="CI42" i="36"/>
  <c r="CL42" i="36"/>
  <c r="CO42" i="36"/>
  <c r="CR42" i="36"/>
  <c r="CU42" i="36"/>
  <c r="CX42" i="36"/>
  <c r="DA42" i="36"/>
  <c r="DD42" i="36"/>
  <c r="DG42" i="36"/>
  <c r="DJ42" i="36"/>
  <c r="DM42" i="36"/>
  <c r="DP42" i="36"/>
  <c r="DS42" i="36"/>
  <c r="DV42" i="36"/>
  <c r="DY42" i="36"/>
  <c r="EB42" i="36"/>
  <c r="EE42" i="36"/>
  <c r="EH42" i="36"/>
  <c r="EK42" i="36"/>
  <c r="EN42" i="36"/>
  <c r="BK41" i="36"/>
  <c r="BN41" i="36"/>
  <c r="BQ41" i="36"/>
  <c r="BT41" i="36"/>
  <c r="BW41" i="36"/>
  <c r="BZ41" i="36"/>
  <c r="CC41" i="36"/>
  <c r="CF41" i="36"/>
  <c r="CI41" i="36"/>
  <c r="CL41" i="36"/>
  <c r="CO41" i="36"/>
  <c r="CR41" i="36"/>
  <c r="CU41" i="36"/>
  <c r="CX41" i="36"/>
  <c r="DA41" i="36"/>
  <c r="DD41" i="36"/>
  <c r="DG41" i="36"/>
  <c r="DJ41" i="36"/>
  <c r="DM41" i="36"/>
  <c r="DP41" i="36"/>
  <c r="DS41" i="36"/>
  <c r="DV41" i="36"/>
  <c r="DY41" i="36"/>
  <c r="EB41" i="36"/>
  <c r="EE41" i="36"/>
  <c r="EH41" i="36"/>
  <c r="EK41" i="36"/>
  <c r="EN41" i="36"/>
  <c r="BK40" i="36"/>
  <c r="BN40" i="36"/>
  <c r="BQ40" i="36"/>
  <c r="BT40" i="36"/>
  <c r="BW40" i="36"/>
  <c r="BZ40" i="36"/>
  <c r="CC40" i="36"/>
  <c r="CF40" i="36"/>
  <c r="CI40" i="36"/>
  <c r="CL40" i="36"/>
  <c r="CO40" i="36"/>
  <c r="CR40" i="36"/>
  <c r="CU40" i="36"/>
  <c r="CX40" i="36"/>
  <c r="DA40" i="36"/>
  <c r="DD40" i="36"/>
  <c r="DG40" i="36"/>
  <c r="DJ40" i="36"/>
  <c r="DM40" i="36"/>
  <c r="DP40" i="36"/>
  <c r="DS40" i="36"/>
  <c r="DV40" i="36"/>
  <c r="DY40" i="36"/>
  <c r="EB40" i="36"/>
  <c r="EE40" i="36"/>
  <c r="EH40" i="36"/>
  <c r="EK40" i="36"/>
  <c r="EN40" i="36"/>
  <c r="BK39" i="36"/>
  <c r="BN39" i="36"/>
  <c r="BQ39" i="36"/>
  <c r="BT39" i="36"/>
  <c r="BW39" i="36"/>
  <c r="BZ39" i="36"/>
  <c r="CC39" i="36"/>
  <c r="CF39" i="36"/>
  <c r="CI39" i="36"/>
  <c r="CL39" i="36"/>
  <c r="CO39" i="36"/>
  <c r="CR39" i="36"/>
  <c r="CU39" i="36"/>
  <c r="CX39" i="36"/>
  <c r="DA39" i="36"/>
  <c r="DD39" i="36"/>
  <c r="DG39" i="36"/>
  <c r="DJ39" i="36"/>
  <c r="DM39" i="36"/>
  <c r="DP39" i="36"/>
  <c r="DS39" i="36"/>
  <c r="DV39" i="36"/>
  <c r="DY39" i="36"/>
  <c r="EB39" i="36"/>
  <c r="EE39" i="36"/>
  <c r="EH39" i="36"/>
  <c r="EK39" i="36"/>
  <c r="EN39" i="36"/>
  <c r="BK38" i="36"/>
  <c r="BN38" i="36"/>
  <c r="BQ38" i="36"/>
  <c r="BT38" i="36"/>
  <c r="BW38" i="36"/>
  <c r="BZ38" i="36"/>
  <c r="CC38" i="36"/>
  <c r="CF38" i="36"/>
  <c r="CI38" i="36"/>
  <c r="CL38" i="36"/>
  <c r="CO38" i="36"/>
  <c r="CR38" i="36"/>
  <c r="CU38" i="36"/>
  <c r="CX38" i="36"/>
  <c r="DA38" i="36"/>
  <c r="DD38" i="36"/>
  <c r="DG38" i="36"/>
  <c r="DJ38" i="36"/>
  <c r="DM38" i="36"/>
  <c r="DP38" i="36"/>
  <c r="DS38" i="36"/>
  <c r="DV38" i="36"/>
  <c r="DY38" i="36"/>
  <c r="EB38" i="36"/>
  <c r="EE38" i="36"/>
  <c r="EH38" i="36"/>
  <c r="EK38" i="36"/>
  <c r="EN38" i="36"/>
  <c r="BK37" i="36"/>
  <c r="BN37" i="36"/>
  <c r="BQ37" i="36"/>
  <c r="BT37" i="36"/>
  <c r="BW37" i="36"/>
  <c r="BZ37" i="36"/>
  <c r="CC37" i="36"/>
  <c r="CF37" i="36"/>
  <c r="CI37" i="36"/>
  <c r="CL37" i="36"/>
  <c r="CO37" i="36"/>
  <c r="CR37" i="36"/>
  <c r="CU37" i="36"/>
  <c r="CX37" i="36"/>
  <c r="DA37" i="36"/>
  <c r="DD37" i="36"/>
  <c r="DG37" i="36"/>
  <c r="DJ37" i="36"/>
  <c r="DM37" i="36"/>
  <c r="DP37" i="36"/>
  <c r="DS37" i="36"/>
  <c r="DV37" i="36"/>
  <c r="DY37" i="36"/>
  <c r="EB37" i="36"/>
  <c r="EE37" i="36"/>
  <c r="EH37" i="36"/>
  <c r="EK37" i="36"/>
  <c r="EN37" i="36"/>
  <c r="BK34" i="36"/>
  <c r="BN34" i="36"/>
  <c r="BQ34" i="36"/>
  <c r="BT34" i="36"/>
  <c r="BW34" i="36"/>
  <c r="BZ34" i="36"/>
  <c r="CC34" i="36"/>
  <c r="CF34" i="36"/>
  <c r="CI34" i="36"/>
  <c r="CL34" i="36"/>
  <c r="CO34" i="36"/>
  <c r="CR34" i="36"/>
  <c r="CU34" i="36"/>
  <c r="CX34" i="36"/>
  <c r="DA34" i="36"/>
  <c r="DD34" i="36"/>
  <c r="DG34" i="36"/>
  <c r="DJ34" i="36"/>
  <c r="DM34" i="36"/>
  <c r="DP34" i="36"/>
  <c r="DS34" i="36"/>
  <c r="DV34" i="36"/>
  <c r="DY34" i="36"/>
  <c r="EB34" i="36"/>
  <c r="EE34" i="36"/>
  <c r="EH34" i="36"/>
  <c r="EK34" i="36"/>
  <c r="EN34" i="36"/>
  <c r="BH25" i="36"/>
  <c r="U25" i="36"/>
  <c r="L25" i="36"/>
  <c r="G25" i="36"/>
  <c r="BH23" i="36"/>
  <c r="U23" i="36"/>
  <c r="Q22" i="51" s="1"/>
  <c r="L23" i="36"/>
  <c r="N22" i="51" s="1"/>
  <c r="G23" i="36"/>
  <c r="BH22" i="36"/>
  <c r="U22" i="36"/>
  <c r="L22" i="36"/>
  <c r="N21" i="51" s="1"/>
  <c r="G22" i="36"/>
  <c r="BH21" i="36"/>
  <c r="U21" i="36"/>
  <c r="Q20" i="51" s="1"/>
  <c r="L21" i="36"/>
  <c r="G21" i="36"/>
  <c r="BH20" i="36"/>
  <c r="U20" i="36"/>
  <c r="L20" i="36"/>
  <c r="G20" i="36"/>
  <c r="BH19" i="36"/>
  <c r="U19" i="36"/>
  <c r="Q18" i="51" s="1"/>
  <c r="L19" i="36"/>
  <c r="N18" i="51" s="1"/>
  <c r="G19" i="36"/>
  <c r="BH33" i="36"/>
  <c r="U33" i="36"/>
  <c r="L33" i="36"/>
  <c r="G33" i="36"/>
  <c r="BH32" i="36"/>
  <c r="U32" i="36"/>
  <c r="L32" i="36"/>
  <c r="G32" i="36"/>
  <c r="BH30" i="36"/>
  <c r="U30" i="36"/>
  <c r="L30" i="36"/>
  <c r="G30" i="36"/>
  <c r="BH29" i="36"/>
  <c r="U29" i="36"/>
  <c r="L29" i="36"/>
  <c r="G29" i="36"/>
  <c r="BH28" i="36"/>
  <c r="U28" i="36"/>
  <c r="L28" i="36"/>
  <c r="N27" i="51" s="1"/>
  <c r="G28" i="36"/>
  <c r="BH27" i="36"/>
  <c r="U27" i="36"/>
  <c r="L27" i="36"/>
  <c r="N26" i="51" s="1"/>
  <c r="G27" i="36"/>
  <c r="BH43" i="36"/>
  <c r="U43" i="36"/>
  <c r="L43" i="36"/>
  <c r="G43" i="36"/>
  <c r="BH42" i="36"/>
  <c r="U42" i="36"/>
  <c r="L42" i="36"/>
  <c r="G42" i="36"/>
  <c r="BH41" i="36"/>
  <c r="U41" i="36"/>
  <c r="L41" i="36"/>
  <c r="N40" i="51" s="1"/>
  <c r="G41" i="36"/>
  <c r="BH40" i="36"/>
  <c r="U40" i="36"/>
  <c r="L40" i="36"/>
  <c r="G40" i="36"/>
  <c r="BH39" i="36"/>
  <c r="U39" i="36"/>
  <c r="L39" i="36"/>
  <c r="G39" i="36"/>
  <c r="BH38" i="36"/>
  <c r="U38" i="36"/>
  <c r="L38" i="36"/>
  <c r="N37" i="51" s="1"/>
  <c r="G38" i="36"/>
  <c r="BH37" i="36"/>
  <c r="U37" i="36"/>
  <c r="L37" i="36"/>
  <c r="N36" i="51" s="1"/>
  <c r="G37" i="36"/>
  <c r="BH34" i="36"/>
  <c r="U34" i="36"/>
  <c r="L34" i="36"/>
  <c r="G34" i="36"/>
  <c r="BB22" i="36"/>
  <c r="AB21" i="51" s="1"/>
  <c r="BE22" i="36"/>
  <c r="AC21" i="51" s="1"/>
  <c r="BB34" i="36"/>
  <c r="AB33" i="51" s="1"/>
  <c r="BE34" i="36"/>
  <c r="AC33" i="51" s="1"/>
  <c r="BB19" i="36"/>
  <c r="AB18" i="51" s="1"/>
  <c r="BE19" i="36"/>
  <c r="AC18" i="51" s="1"/>
  <c r="BB37" i="36"/>
  <c r="AB36" i="51" s="1"/>
  <c r="BE37" i="36"/>
  <c r="AC36" i="51" s="1"/>
  <c r="BB25" i="36"/>
  <c r="AB24" i="51" s="1"/>
  <c r="BE25" i="36"/>
  <c r="AC24" i="51" s="1"/>
  <c r="BB21" i="36"/>
  <c r="AB20" i="51" s="1"/>
  <c r="BE21" i="36"/>
  <c r="AC20" i="51" s="1"/>
  <c r="BB33" i="36"/>
  <c r="AB32" i="51" s="1"/>
  <c r="BE33" i="36"/>
  <c r="AC32" i="51" s="1"/>
  <c r="BB29" i="36"/>
  <c r="AB28" i="51" s="1"/>
  <c r="BE29" i="36"/>
  <c r="AC28" i="51" s="1"/>
  <c r="BB43" i="36"/>
  <c r="AB42" i="51" s="1"/>
  <c r="BE43" i="36"/>
  <c r="AC42" i="51" s="1"/>
  <c r="BB39" i="36"/>
  <c r="AB38" i="51" s="1"/>
  <c r="BE39" i="36"/>
  <c r="AC38" i="51" s="1"/>
  <c r="BB40" i="36"/>
  <c r="AB39" i="51" s="1"/>
  <c r="BE40" i="36"/>
  <c r="AC39" i="51" s="1"/>
  <c r="BB27" i="36"/>
  <c r="AB26" i="51" s="1"/>
  <c r="BE27" i="36"/>
  <c r="AC26" i="51" s="1"/>
  <c r="BB30" i="36"/>
  <c r="AB29" i="51" s="1"/>
  <c r="BE30" i="36"/>
  <c r="AC29" i="51" s="1"/>
  <c r="BB23" i="36"/>
  <c r="AB22" i="51" s="1"/>
  <c r="BE23" i="36"/>
  <c r="AC22" i="51" s="1"/>
  <c r="BB41" i="36"/>
  <c r="AB40" i="51" s="1"/>
  <c r="BE41" i="36"/>
  <c r="AC40" i="51" s="1"/>
  <c r="BB20" i="36"/>
  <c r="AB19" i="51" s="1"/>
  <c r="BE20" i="36"/>
  <c r="AC19" i="51" s="1"/>
  <c r="BB32" i="36"/>
  <c r="AB31" i="51" s="1"/>
  <c r="BE32" i="36"/>
  <c r="AC31" i="51" s="1"/>
  <c r="BB28" i="36"/>
  <c r="AB27" i="51" s="1"/>
  <c r="BE28" i="36"/>
  <c r="AC27" i="51" s="1"/>
  <c r="BB42" i="36"/>
  <c r="AB41" i="51" s="1"/>
  <c r="BE42" i="36"/>
  <c r="AC41" i="51" s="1"/>
  <c r="BB38" i="36"/>
  <c r="AB37" i="51" s="1"/>
  <c r="BE38" i="36"/>
  <c r="AC37" i="51" s="1"/>
  <c r="AV23" i="36"/>
  <c r="Z22" i="51" s="1"/>
  <c r="AY23" i="36"/>
  <c r="AA22" i="51" s="1"/>
  <c r="AV27" i="36"/>
  <c r="Z26" i="51" s="1"/>
  <c r="AY27" i="36"/>
  <c r="AA26" i="51" s="1"/>
  <c r="AV37" i="36"/>
  <c r="Z36" i="51" s="1"/>
  <c r="AY37" i="36"/>
  <c r="AA36" i="51" s="1"/>
  <c r="AV20" i="36"/>
  <c r="Z19" i="51" s="1"/>
  <c r="AY20" i="36"/>
  <c r="AA19" i="51" s="1"/>
  <c r="AV32" i="36"/>
  <c r="Z31" i="51" s="1"/>
  <c r="AY32" i="36"/>
  <c r="AA31" i="51" s="1"/>
  <c r="AV28" i="36"/>
  <c r="Z27" i="51" s="1"/>
  <c r="AY28" i="36"/>
  <c r="AA27" i="51" s="1"/>
  <c r="AV38" i="36"/>
  <c r="Z37" i="51" s="1"/>
  <c r="AY38" i="36"/>
  <c r="AA37" i="51" s="1"/>
  <c r="AV25" i="36"/>
  <c r="Z24" i="51" s="1"/>
  <c r="AY25" i="36"/>
  <c r="AA24" i="51" s="1"/>
  <c r="AV21" i="36"/>
  <c r="Z20" i="51" s="1"/>
  <c r="AY21" i="36"/>
  <c r="AA20" i="51" s="1"/>
  <c r="AV33" i="36"/>
  <c r="Z32" i="51" s="1"/>
  <c r="AY33" i="36"/>
  <c r="AA32" i="51" s="1"/>
  <c r="AV29" i="36"/>
  <c r="Z28" i="51" s="1"/>
  <c r="AY29" i="36"/>
  <c r="AA28" i="51" s="1"/>
  <c r="AV43" i="36"/>
  <c r="Z42" i="51" s="1"/>
  <c r="AY43" i="36"/>
  <c r="AA42" i="51" s="1"/>
  <c r="AV39" i="36"/>
  <c r="Z38" i="51" s="1"/>
  <c r="AY39" i="36"/>
  <c r="AA38" i="51" s="1"/>
  <c r="AV22" i="36"/>
  <c r="Z21" i="51" s="1"/>
  <c r="AY22" i="36"/>
  <c r="AA21" i="51" s="1"/>
  <c r="AV30" i="36"/>
  <c r="Z29" i="51" s="1"/>
  <c r="AY30" i="36"/>
  <c r="AA29" i="51" s="1"/>
  <c r="AV40" i="36"/>
  <c r="Z39" i="51" s="1"/>
  <c r="AY40" i="36"/>
  <c r="AA39" i="51" s="1"/>
  <c r="AV34" i="36"/>
  <c r="Z33" i="51" s="1"/>
  <c r="AY34" i="36"/>
  <c r="AA33" i="51" s="1"/>
  <c r="AV19" i="36"/>
  <c r="Z18" i="51" s="1"/>
  <c r="AY19" i="36"/>
  <c r="AA18" i="51" s="1"/>
  <c r="AV41" i="36"/>
  <c r="Z40" i="51" s="1"/>
  <c r="AY41" i="36"/>
  <c r="AA40" i="51" s="1"/>
  <c r="AV42" i="36"/>
  <c r="Z41" i="51" s="1"/>
  <c r="AY42" i="36"/>
  <c r="AA41" i="51" s="1"/>
  <c r="AS25" i="36"/>
  <c r="Y24" i="51" s="1"/>
  <c r="AP25" i="36"/>
  <c r="X24" i="51" s="1"/>
  <c r="AM25" i="36"/>
  <c r="W24" i="51" s="1"/>
  <c r="AS21" i="36"/>
  <c r="Y20" i="51" s="1"/>
  <c r="AP21" i="36"/>
  <c r="X20" i="51" s="1"/>
  <c r="AM21" i="36"/>
  <c r="W20" i="51" s="1"/>
  <c r="AS29" i="36"/>
  <c r="Y28" i="51" s="1"/>
  <c r="AP29" i="36"/>
  <c r="X28" i="51" s="1"/>
  <c r="AM29" i="36"/>
  <c r="W28" i="51" s="1"/>
  <c r="AS39" i="36"/>
  <c r="Y38" i="51" s="1"/>
  <c r="AP39" i="36"/>
  <c r="X38" i="51" s="1"/>
  <c r="AM39" i="36"/>
  <c r="W38" i="51" s="1"/>
  <c r="AJ39" i="36"/>
  <c r="V38" i="51" s="1"/>
  <c r="AS22" i="36"/>
  <c r="Y21" i="51" s="1"/>
  <c r="AP22" i="36"/>
  <c r="X21" i="51" s="1"/>
  <c r="AM22" i="36"/>
  <c r="W21" i="51" s="1"/>
  <c r="AS30" i="36"/>
  <c r="Y29" i="51" s="1"/>
  <c r="AP30" i="36"/>
  <c r="X29" i="51" s="1"/>
  <c r="AM30" i="36"/>
  <c r="W29" i="51" s="1"/>
  <c r="AS40" i="36"/>
  <c r="Y39" i="51" s="1"/>
  <c r="AP40" i="36"/>
  <c r="X39" i="51" s="1"/>
  <c r="AM40" i="36"/>
  <c r="W39" i="51" s="1"/>
  <c r="AJ40" i="36"/>
  <c r="V39" i="51" s="1"/>
  <c r="AS34" i="36"/>
  <c r="Y33" i="51" s="1"/>
  <c r="AP34" i="36"/>
  <c r="X33" i="51" s="1"/>
  <c r="AM34" i="36"/>
  <c r="W33" i="51" s="1"/>
  <c r="AS23" i="36"/>
  <c r="Y22" i="51" s="1"/>
  <c r="AP23" i="36"/>
  <c r="X22" i="51" s="1"/>
  <c r="AM23" i="36"/>
  <c r="W22" i="51" s="1"/>
  <c r="AS19" i="36"/>
  <c r="Y18" i="51" s="1"/>
  <c r="AP19" i="36"/>
  <c r="X18" i="51" s="1"/>
  <c r="AM19" i="36"/>
  <c r="W18" i="51" s="1"/>
  <c r="AS27" i="36"/>
  <c r="Y26" i="51" s="1"/>
  <c r="AP27" i="36"/>
  <c r="X26" i="51" s="1"/>
  <c r="AM27" i="36"/>
  <c r="W26" i="51" s="1"/>
  <c r="AS41" i="36"/>
  <c r="Y40" i="51" s="1"/>
  <c r="AP41" i="36"/>
  <c r="X40" i="51" s="1"/>
  <c r="AM41" i="36"/>
  <c r="W40" i="51" s="1"/>
  <c r="AJ41" i="36"/>
  <c r="V40" i="51" s="1"/>
  <c r="AS37" i="36"/>
  <c r="Y36" i="51" s="1"/>
  <c r="AP37" i="36"/>
  <c r="X36" i="51" s="1"/>
  <c r="AM37" i="36"/>
  <c r="W36" i="51" s="1"/>
  <c r="AJ37" i="36"/>
  <c r="V36" i="51" s="1"/>
  <c r="AS33" i="36"/>
  <c r="Y32" i="51" s="1"/>
  <c r="AP33" i="36"/>
  <c r="X32" i="51" s="1"/>
  <c r="AM33" i="36"/>
  <c r="W32" i="51" s="1"/>
  <c r="AS43" i="36"/>
  <c r="Y42" i="51" s="1"/>
  <c r="AP43" i="36"/>
  <c r="X42" i="51" s="1"/>
  <c r="AM43" i="36"/>
  <c r="W42" i="51" s="1"/>
  <c r="AJ43" i="36"/>
  <c r="V42" i="51" s="1"/>
  <c r="AS20" i="36"/>
  <c r="Y19" i="51" s="1"/>
  <c r="AP20" i="36"/>
  <c r="X19" i="51" s="1"/>
  <c r="AM20" i="36"/>
  <c r="W19" i="51" s="1"/>
  <c r="AS32" i="36"/>
  <c r="Y31" i="51" s="1"/>
  <c r="AP32" i="36"/>
  <c r="X31" i="51" s="1"/>
  <c r="AM32" i="36"/>
  <c r="W31" i="51" s="1"/>
  <c r="AS28" i="36"/>
  <c r="Y27" i="51" s="1"/>
  <c r="AP28" i="36"/>
  <c r="X27" i="51" s="1"/>
  <c r="AM28" i="36"/>
  <c r="W27" i="51" s="1"/>
  <c r="AS42" i="36"/>
  <c r="Y41" i="51" s="1"/>
  <c r="AP42" i="36"/>
  <c r="X41" i="51" s="1"/>
  <c r="AM42" i="36"/>
  <c r="W41" i="51" s="1"/>
  <c r="AJ42" i="36"/>
  <c r="V41" i="51" s="1"/>
  <c r="AS38" i="36"/>
  <c r="Y37" i="51" s="1"/>
  <c r="AP38" i="36"/>
  <c r="X37" i="51" s="1"/>
  <c r="AM38" i="36"/>
  <c r="W37" i="51" s="1"/>
  <c r="AJ38" i="36"/>
  <c r="V37" i="51" s="1"/>
  <c r="AJ29" i="36"/>
  <c r="V28" i="51" s="1"/>
  <c r="AG29" i="36"/>
  <c r="U28" i="51" s="1"/>
  <c r="AD29" i="36"/>
  <c r="T28" i="51" s="1"/>
  <c r="AD21" i="36"/>
  <c r="T20" i="51" s="1"/>
  <c r="AJ21" i="36"/>
  <c r="V20" i="51" s="1"/>
  <c r="AG21" i="36"/>
  <c r="U20" i="51" s="1"/>
  <c r="AG39" i="36"/>
  <c r="U38" i="51" s="1"/>
  <c r="AD39" i="36"/>
  <c r="T38" i="51" s="1"/>
  <c r="AJ30" i="36"/>
  <c r="V29" i="51" s="1"/>
  <c r="AD30" i="36"/>
  <c r="T29" i="51" s="1"/>
  <c r="AG30" i="36"/>
  <c r="U29" i="51" s="1"/>
  <c r="AD34" i="36"/>
  <c r="T33" i="51" s="1"/>
  <c r="AJ34" i="36"/>
  <c r="V33" i="51" s="1"/>
  <c r="AG34" i="36"/>
  <c r="U33" i="51" s="1"/>
  <c r="AD27" i="36"/>
  <c r="T26" i="51" s="1"/>
  <c r="AJ27" i="36"/>
  <c r="V26" i="51" s="1"/>
  <c r="AG27" i="36"/>
  <c r="U26" i="51" s="1"/>
  <c r="AG37" i="36"/>
  <c r="U36" i="51" s="1"/>
  <c r="AD37" i="36"/>
  <c r="T36" i="51" s="1"/>
  <c r="AJ25" i="36"/>
  <c r="V24" i="51" s="1"/>
  <c r="AG25" i="36"/>
  <c r="U24" i="51" s="1"/>
  <c r="AD25" i="36"/>
  <c r="T24" i="51" s="1"/>
  <c r="AG33" i="36"/>
  <c r="U32" i="51" s="1"/>
  <c r="AJ33" i="36"/>
  <c r="V32" i="51" s="1"/>
  <c r="AD33" i="36"/>
  <c r="T32" i="51" s="1"/>
  <c r="AG43" i="36"/>
  <c r="U42" i="51" s="1"/>
  <c r="AD43" i="36"/>
  <c r="T42" i="51" s="1"/>
  <c r="AJ22" i="36"/>
  <c r="V21" i="51" s="1"/>
  <c r="AG22" i="36"/>
  <c r="U21" i="51" s="1"/>
  <c r="AD22" i="36"/>
  <c r="T21" i="51" s="1"/>
  <c r="AG40" i="36"/>
  <c r="U39" i="51" s="1"/>
  <c r="AD40" i="36"/>
  <c r="T39" i="51" s="1"/>
  <c r="AJ23" i="36"/>
  <c r="V22" i="51" s="1"/>
  <c r="AG23" i="36"/>
  <c r="U22" i="51" s="1"/>
  <c r="AD23" i="36"/>
  <c r="T22" i="51" s="1"/>
  <c r="AJ19" i="36"/>
  <c r="V18" i="51" s="1"/>
  <c r="AG19" i="36"/>
  <c r="U18" i="51" s="1"/>
  <c r="AD19" i="36"/>
  <c r="T18" i="51" s="1"/>
  <c r="AG41" i="36"/>
  <c r="U40" i="51" s="1"/>
  <c r="AD41" i="36"/>
  <c r="T40" i="51" s="1"/>
  <c r="AJ20" i="36"/>
  <c r="V19" i="51" s="1"/>
  <c r="AD20" i="36"/>
  <c r="T19" i="51" s="1"/>
  <c r="AG20" i="36"/>
  <c r="U19" i="51" s="1"/>
  <c r="AJ32" i="36"/>
  <c r="V31" i="51" s="1"/>
  <c r="AG32" i="36"/>
  <c r="U31" i="51" s="1"/>
  <c r="AD32" i="36"/>
  <c r="T31" i="51" s="1"/>
  <c r="AJ28" i="36"/>
  <c r="V27" i="51" s="1"/>
  <c r="AG28" i="36"/>
  <c r="U27" i="51" s="1"/>
  <c r="AD28" i="36"/>
  <c r="T27" i="51" s="1"/>
  <c r="AG42" i="36"/>
  <c r="U41" i="51" s="1"/>
  <c r="AD42" i="36"/>
  <c r="T41" i="51" s="1"/>
  <c r="AG38" i="36"/>
  <c r="U37" i="51" s="1"/>
  <c r="AD38" i="36"/>
  <c r="T37" i="51" s="1"/>
  <c r="AA22" i="36"/>
  <c r="S21" i="51" s="1"/>
  <c r="Q21" i="51"/>
  <c r="X22" i="36"/>
  <c r="R21" i="51" s="1"/>
  <c r="O22" i="36"/>
  <c r="O21" i="51" s="1"/>
  <c r="R22" i="36"/>
  <c r="P21" i="51" s="1"/>
  <c r="X30" i="36"/>
  <c r="R29" i="51" s="1"/>
  <c r="Q29" i="51"/>
  <c r="AA30" i="36"/>
  <c r="S29" i="51" s="1"/>
  <c r="O30" i="36"/>
  <c r="O29" i="51" s="1"/>
  <c r="R30" i="36"/>
  <c r="P29" i="51" s="1"/>
  <c r="X40" i="36"/>
  <c r="R39" i="51" s="1"/>
  <c r="AA40" i="36"/>
  <c r="S39" i="51" s="1"/>
  <c r="O40" i="36"/>
  <c r="O39" i="51" s="1"/>
  <c r="Q39" i="51"/>
  <c r="R40" i="36"/>
  <c r="P39" i="51" s="1"/>
  <c r="N33" i="51"/>
  <c r="Q33" i="51"/>
  <c r="AA34" i="36"/>
  <c r="S33" i="51" s="1"/>
  <c r="X34" i="36"/>
  <c r="R33" i="51" s="1"/>
  <c r="O34" i="36"/>
  <c r="O33" i="51" s="1"/>
  <c r="R34" i="36"/>
  <c r="P33" i="51" s="1"/>
  <c r="Q26" i="51"/>
  <c r="AA27" i="36"/>
  <c r="S26" i="51" s="1"/>
  <c r="X27" i="36"/>
  <c r="R26" i="51" s="1"/>
  <c r="O27" i="36"/>
  <c r="O26" i="51" s="1"/>
  <c r="R27" i="36"/>
  <c r="P26" i="51" s="1"/>
  <c r="X41" i="36"/>
  <c r="R40" i="51" s="1"/>
  <c r="Q40" i="51"/>
  <c r="AA41" i="36"/>
  <c r="S40" i="51" s="1"/>
  <c r="O41" i="36"/>
  <c r="O40" i="51" s="1"/>
  <c r="R41" i="36"/>
  <c r="P40" i="51" s="1"/>
  <c r="AA37" i="36"/>
  <c r="S36" i="51" s="1"/>
  <c r="X37" i="36"/>
  <c r="R36" i="51" s="1"/>
  <c r="O37" i="36"/>
  <c r="O36" i="51" s="1"/>
  <c r="R37" i="36"/>
  <c r="P36" i="51" s="1"/>
  <c r="Q36" i="51"/>
  <c r="AA19" i="36"/>
  <c r="S18" i="51" s="1"/>
  <c r="O19" i="36"/>
  <c r="O18" i="51" s="1"/>
  <c r="X19" i="36"/>
  <c r="R18" i="51" s="1"/>
  <c r="R19" i="36"/>
  <c r="P18" i="51" s="1"/>
  <c r="Q19" i="51"/>
  <c r="AA20" i="36"/>
  <c r="S19" i="51" s="1"/>
  <c r="O20" i="36"/>
  <c r="O19" i="51" s="1"/>
  <c r="X20" i="36"/>
  <c r="R19" i="51" s="1"/>
  <c r="R20" i="36"/>
  <c r="P19" i="51" s="1"/>
  <c r="X32" i="36"/>
  <c r="R31" i="51" s="1"/>
  <c r="Q31" i="51"/>
  <c r="AA32" i="36"/>
  <c r="S31" i="51" s="1"/>
  <c r="O32" i="36"/>
  <c r="O31" i="51" s="1"/>
  <c r="R32" i="36"/>
  <c r="P31" i="51" s="1"/>
  <c r="AA28" i="36"/>
  <c r="S27" i="51" s="1"/>
  <c r="Q27" i="51"/>
  <c r="X28" i="36"/>
  <c r="R27" i="51" s="1"/>
  <c r="O28" i="36"/>
  <c r="O27" i="51" s="1"/>
  <c r="R28" i="36"/>
  <c r="P27" i="51" s="1"/>
  <c r="N41" i="51"/>
  <c r="R41" i="51"/>
  <c r="Q41" i="51"/>
  <c r="AA42" i="36"/>
  <c r="S41" i="51" s="1"/>
  <c r="O42" i="36"/>
  <c r="O41" i="51" s="1"/>
  <c r="R42" i="36"/>
  <c r="P41" i="51" s="1"/>
  <c r="AA38" i="36"/>
  <c r="S37" i="51" s="1"/>
  <c r="X38" i="36"/>
  <c r="R37" i="51" s="1"/>
  <c r="O38" i="36"/>
  <c r="O37" i="51" s="1"/>
  <c r="Q37" i="51"/>
  <c r="R38" i="36"/>
  <c r="P37" i="51" s="1"/>
  <c r="AA23" i="36"/>
  <c r="S22" i="51" s="1"/>
  <c r="X23" i="36"/>
  <c r="R22" i="51" s="1"/>
  <c r="O23" i="36"/>
  <c r="O22" i="51" s="1"/>
  <c r="R23" i="36"/>
  <c r="P22" i="51" s="1"/>
  <c r="N24" i="51"/>
  <c r="Q24" i="51"/>
  <c r="X25" i="36"/>
  <c r="R24" i="51" s="1"/>
  <c r="AA25" i="36"/>
  <c r="S24" i="51" s="1"/>
  <c r="O25" i="36"/>
  <c r="O24" i="51" s="1"/>
  <c r="R25" i="36"/>
  <c r="P24" i="51" s="1"/>
  <c r="AA21" i="36"/>
  <c r="S20" i="51" s="1"/>
  <c r="O21" i="36"/>
  <c r="O20" i="51" s="1"/>
  <c r="X21" i="36"/>
  <c r="R20" i="51" s="1"/>
  <c r="R21" i="36"/>
  <c r="P20" i="51" s="1"/>
  <c r="X33" i="36"/>
  <c r="R32" i="51" s="1"/>
  <c r="Q32" i="51"/>
  <c r="AA33" i="36"/>
  <c r="S32" i="51" s="1"/>
  <c r="O33" i="36"/>
  <c r="O32" i="51" s="1"/>
  <c r="R33" i="36"/>
  <c r="P32" i="51" s="1"/>
  <c r="AA29" i="36"/>
  <c r="S28" i="51" s="1"/>
  <c r="X29" i="36"/>
  <c r="R28" i="51" s="1"/>
  <c r="Q28" i="51"/>
  <c r="O29" i="36"/>
  <c r="O28" i="51" s="1"/>
  <c r="R29" i="36"/>
  <c r="P28" i="51" s="1"/>
  <c r="N42" i="51"/>
  <c r="X43" i="36"/>
  <c r="R42" i="51" s="1"/>
  <c r="Q42" i="51"/>
  <c r="AA43" i="36"/>
  <c r="S42" i="51" s="1"/>
  <c r="O43" i="36"/>
  <c r="O42" i="51" s="1"/>
  <c r="R43" i="36"/>
  <c r="P42" i="51" s="1"/>
  <c r="R39" i="36"/>
  <c r="P38" i="51" s="1"/>
  <c r="AA39" i="36"/>
  <c r="S38" i="51" s="1"/>
  <c r="X39" i="36"/>
  <c r="R38" i="51" s="1"/>
  <c r="O39" i="36"/>
  <c r="O38" i="51" s="1"/>
  <c r="Q38" i="51"/>
  <c r="N39" i="51"/>
  <c r="N38" i="51"/>
  <c r="N32" i="51"/>
  <c r="N31" i="51"/>
  <c r="E31" i="36"/>
  <c r="F31" i="36" s="1"/>
  <c r="I30" i="51"/>
  <c r="N29" i="51"/>
  <c r="N28" i="51"/>
  <c r="E24" i="36"/>
  <c r="F24" i="36" s="1"/>
  <c r="I23" i="51"/>
  <c r="N20" i="51"/>
  <c r="N19" i="51"/>
  <c r="I42" i="51"/>
  <c r="I41" i="51"/>
  <c r="I40" i="51"/>
  <c r="I32" i="51"/>
  <c r="I31" i="51"/>
  <c r="I24" i="51"/>
  <c r="I22" i="51"/>
  <c r="I21" i="51"/>
  <c r="I39" i="51"/>
  <c r="I38" i="51"/>
  <c r="I37" i="51"/>
  <c r="I36" i="51"/>
  <c r="I29" i="51"/>
  <c r="I28" i="51"/>
  <c r="I27" i="51"/>
  <c r="I26" i="51"/>
  <c r="I20" i="51"/>
  <c r="I19" i="51"/>
  <c r="I18" i="51"/>
  <c r="E36" i="36"/>
  <c r="F36" i="36" s="1"/>
  <c r="E26" i="36"/>
  <c r="F26" i="36" s="1"/>
  <c r="N107" i="40"/>
  <c r="N112" i="40" s="1"/>
  <c r="N113" i="40" s="1"/>
  <c r="N114" i="40" s="1"/>
  <c r="N169" i="40"/>
  <c r="N174" i="40" s="1"/>
  <c r="N175" i="40" s="1"/>
  <c r="N176" i="40" s="1"/>
  <c r="N231" i="40"/>
  <c r="N236" i="40" s="1"/>
  <c r="N237" i="40" s="1"/>
  <c r="N238" i="40" s="1"/>
  <c r="N293" i="40"/>
  <c r="N298" i="40" s="1"/>
  <c r="N299" i="40" s="1"/>
  <c r="N300" i="40" s="1"/>
  <c r="N355" i="40"/>
  <c r="N360" i="40" s="1"/>
  <c r="N361" i="40" s="1"/>
  <c r="N362" i="40" s="1"/>
  <c r="N417" i="40"/>
  <c r="N422" i="40" s="1"/>
  <c r="N423" i="40" s="1"/>
  <c r="N424" i="40" s="1"/>
  <c r="N479" i="40"/>
  <c r="N484" i="40" s="1"/>
  <c r="N485" i="40" s="1"/>
  <c r="N486" i="40" s="1"/>
  <c r="BK26" i="36" l="1"/>
  <c r="BN26" i="36"/>
  <c r="BQ26" i="36"/>
  <c r="BT26" i="36"/>
  <c r="BW26" i="36"/>
  <c r="BZ26" i="36"/>
  <c r="CC26" i="36"/>
  <c r="CF26" i="36"/>
  <c r="CI26" i="36"/>
  <c r="CL26" i="36"/>
  <c r="CO26" i="36"/>
  <c r="CR26" i="36"/>
  <c r="CU26" i="36"/>
  <c r="CX26" i="36"/>
  <c r="DA26" i="36"/>
  <c r="DD26" i="36"/>
  <c r="DG26" i="36"/>
  <c r="DJ26" i="36"/>
  <c r="DM26" i="36"/>
  <c r="DP26" i="36"/>
  <c r="DS26" i="36"/>
  <c r="DV26" i="36"/>
  <c r="DY26" i="36"/>
  <c r="EB26" i="36"/>
  <c r="EE26" i="36"/>
  <c r="EH26" i="36"/>
  <c r="EK26" i="36"/>
  <c r="EN26" i="36"/>
  <c r="BK36" i="36"/>
  <c r="BN36" i="36"/>
  <c r="BQ36" i="36"/>
  <c r="BT36" i="36"/>
  <c r="BW36" i="36"/>
  <c r="BZ36" i="36"/>
  <c r="CC36" i="36"/>
  <c r="CF36" i="36"/>
  <c r="CI36" i="36"/>
  <c r="CL36" i="36"/>
  <c r="CO36" i="36"/>
  <c r="CR36" i="36"/>
  <c r="CU36" i="36"/>
  <c r="CX36" i="36"/>
  <c r="DA36" i="36"/>
  <c r="DD36" i="36"/>
  <c r="DG36" i="36"/>
  <c r="DJ36" i="36"/>
  <c r="DM36" i="36"/>
  <c r="DP36" i="36"/>
  <c r="DS36" i="36"/>
  <c r="DV36" i="36"/>
  <c r="DY36" i="36"/>
  <c r="EB36" i="36"/>
  <c r="EE36" i="36"/>
  <c r="EH36" i="36"/>
  <c r="EK36" i="36"/>
  <c r="EN36" i="36"/>
  <c r="BW24" i="36"/>
  <c r="BT24" i="36"/>
  <c r="DV24" i="36"/>
  <c r="DS24" i="36"/>
  <c r="DP24" i="36"/>
  <c r="DM24" i="36"/>
  <c r="BQ24" i="36"/>
  <c r="BN24" i="36"/>
  <c r="BK24" i="36"/>
  <c r="BZ24" i="36"/>
  <c r="CC24" i="36"/>
  <c r="CF24" i="36"/>
  <c r="CI24" i="36"/>
  <c r="CL24" i="36"/>
  <c r="CO24" i="36"/>
  <c r="CR24" i="36"/>
  <c r="CU24" i="36"/>
  <c r="CX24" i="36"/>
  <c r="DA24" i="36"/>
  <c r="DD24" i="36"/>
  <c r="DG24" i="36"/>
  <c r="DJ24" i="36"/>
  <c r="DY24" i="36"/>
  <c r="EB24" i="36"/>
  <c r="EE24" i="36"/>
  <c r="EH24" i="36"/>
  <c r="EK24" i="36"/>
  <c r="EN24" i="36"/>
  <c r="BK31" i="36"/>
  <c r="BN31" i="36"/>
  <c r="BQ31" i="36"/>
  <c r="BT31" i="36"/>
  <c r="BW31" i="36"/>
  <c r="BZ31" i="36"/>
  <c r="CC31" i="36"/>
  <c r="CF31" i="36"/>
  <c r="CI31" i="36"/>
  <c r="CL31" i="36"/>
  <c r="CO31" i="36"/>
  <c r="CR31" i="36"/>
  <c r="CU31" i="36"/>
  <c r="CX31" i="36"/>
  <c r="DA31" i="36"/>
  <c r="DD31" i="36"/>
  <c r="DG31" i="36"/>
  <c r="DJ31" i="36"/>
  <c r="DM31" i="36"/>
  <c r="DP31" i="36"/>
  <c r="DS31" i="36"/>
  <c r="DV31" i="36"/>
  <c r="DY31" i="36"/>
  <c r="EB31" i="36"/>
  <c r="EE31" i="36"/>
  <c r="EH31" i="36"/>
  <c r="EK31" i="36"/>
  <c r="EN31" i="36"/>
  <c r="BH26" i="36"/>
  <c r="U26" i="36"/>
  <c r="L26" i="36"/>
  <c r="N25" i="51" s="1"/>
  <c r="G26" i="36"/>
  <c r="BH36" i="36"/>
  <c r="U36" i="36"/>
  <c r="L36" i="36"/>
  <c r="N35" i="51" s="1"/>
  <c r="G36" i="36"/>
  <c r="BH24" i="36"/>
  <c r="U24" i="36"/>
  <c r="L24" i="36"/>
  <c r="G24" i="36"/>
  <c r="BH31" i="36"/>
  <c r="U31" i="36"/>
  <c r="L31" i="36"/>
  <c r="N30" i="51" s="1"/>
  <c r="G31" i="36"/>
  <c r="BB36" i="36"/>
  <c r="AB35" i="51" s="1"/>
  <c r="BE36" i="36"/>
  <c r="AC35" i="51" s="1"/>
  <c r="BB26" i="36"/>
  <c r="AB25" i="51" s="1"/>
  <c r="BE26" i="36"/>
  <c r="AC25" i="51" s="1"/>
  <c r="BB24" i="36"/>
  <c r="AB23" i="51" s="1"/>
  <c r="BE24" i="36"/>
  <c r="AC23" i="51" s="1"/>
  <c r="BB31" i="36"/>
  <c r="AB30" i="51" s="1"/>
  <c r="BE31" i="36"/>
  <c r="AC30" i="51" s="1"/>
  <c r="AV26" i="36"/>
  <c r="Z25" i="51" s="1"/>
  <c r="AY26" i="36"/>
  <c r="AA25" i="51" s="1"/>
  <c r="AV31" i="36"/>
  <c r="Z30" i="51" s="1"/>
  <c r="AY31" i="36"/>
  <c r="AA30" i="51" s="1"/>
  <c r="AV36" i="36"/>
  <c r="Z35" i="51" s="1"/>
  <c r="AY36" i="36"/>
  <c r="AA35" i="51" s="1"/>
  <c r="AV24" i="36"/>
  <c r="Z23" i="51" s="1"/>
  <c r="AY24" i="36"/>
  <c r="AA23" i="51" s="1"/>
  <c r="AS26" i="36"/>
  <c r="Y25" i="51" s="1"/>
  <c r="AP26" i="36"/>
  <c r="X25" i="51" s="1"/>
  <c r="AM26" i="36"/>
  <c r="W25" i="51" s="1"/>
  <c r="AS36" i="36"/>
  <c r="Y35" i="51" s="1"/>
  <c r="AP36" i="36"/>
  <c r="X35" i="51" s="1"/>
  <c r="AM36" i="36"/>
  <c r="W35" i="51" s="1"/>
  <c r="AJ36" i="36"/>
  <c r="V35" i="51" s="1"/>
  <c r="AS24" i="36"/>
  <c r="Y23" i="51" s="1"/>
  <c r="AP24" i="36"/>
  <c r="X23" i="51" s="1"/>
  <c r="AM24" i="36"/>
  <c r="W23" i="51" s="1"/>
  <c r="AS31" i="36"/>
  <c r="Y30" i="51" s="1"/>
  <c r="AP31" i="36"/>
  <c r="X30" i="51" s="1"/>
  <c r="AM31" i="36"/>
  <c r="W30" i="51" s="1"/>
  <c r="AJ26" i="36"/>
  <c r="V25" i="51" s="1"/>
  <c r="AG26" i="36"/>
  <c r="U25" i="51" s="1"/>
  <c r="AD26" i="36"/>
  <c r="T25" i="51" s="1"/>
  <c r="AJ31" i="36"/>
  <c r="V30" i="51" s="1"/>
  <c r="AD31" i="36"/>
  <c r="T30" i="51" s="1"/>
  <c r="AG31" i="36"/>
  <c r="U30" i="51" s="1"/>
  <c r="AG36" i="36"/>
  <c r="U35" i="51" s="1"/>
  <c r="AD36" i="36"/>
  <c r="T35" i="51" s="1"/>
  <c r="AJ24" i="36"/>
  <c r="V23" i="51" s="1"/>
  <c r="AD24" i="36"/>
  <c r="T23" i="51" s="1"/>
  <c r="AG24" i="36"/>
  <c r="U23" i="51" s="1"/>
  <c r="X24" i="36"/>
  <c r="R23" i="51" s="1"/>
  <c r="AA24" i="36"/>
  <c r="S23" i="51" s="1"/>
  <c r="Q23" i="51"/>
  <c r="O24" i="36"/>
  <c r="O23" i="51" s="1"/>
  <c r="R24" i="36"/>
  <c r="P23" i="51" s="1"/>
  <c r="R36" i="36"/>
  <c r="P35" i="51" s="1"/>
  <c r="AA36" i="36"/>
  <c r="S35" i="51" s="1"/>
  <c r="X36" i="36"/>
  <c r="R35" i="51" s="1"/>
  <c r="O36" i="36"/>
  <c r="O35" i="51" s="1"/>
  <c r="Q35" i="51"/>
  <c r="Q25" i="51"/>
  <c r="X26" i="36"/>
  <c r="R25" i="51" s="1"/>
  <c r="AA26" i="36"/>
  <c r="S25" i="51" s="1"/>
  <c r="O26" i="36"/>
  <c r="O25" i="51" s="1"/>
  <c r="R26" i="36"/>
  <c r="P25" i="51" s="1"/>
  <c r="AA31" i="36"/>
  <c r="S30" i="51" s="1"/>
  <c r="X31" i="36"/>
  <c r="R30" i="51" s="1"/>
  <c r="Q30" i="51"/>
  <c r="O31" i="36"/>
  <c r="O30" i="51" s="1"/>
  <c r="R31" i="36"/>
  <c r="P30" i="51" s="1"/>
  <c r="N23" i="51"/>
  <c r="E18" i="36"/>
  <c r="F18" i="36" s="1"/>
  <c r="I17" i="51"/>
  <c r="J17" i="51" s="1"/>
  <c r="K17" i="51" s="1"/>
  <c r="I35" i="51"/>
  <c r="I25" i="51"/>
  <c r="N487" i="40"/>
  <c r="N488" i="40" s="1"/>
  <c r="E17" i="36" s="1"/>
  <c r="F17" i="36" s="1"/>
  <c r="N425" i="40"/>
  <c r="N426" i="40" s="1"/>
  <c r="E16" i="36" s="1"/>
  <c r="F16" i="36" s="1"/>
  <c r="N363" i="40"/>
  <c r="N364" i="40" s="1"/>
  <c r="E15" i="36" s="1"/>
  <c r="F15" i="36" s="1"/>
  <c r="N301" i="40"/>
  <c r="N302" i="40" s="1"/>
  <c r="E14" i="36" s="1"/>
  <c r="F14" i="36" s="1"/>
  <c r="N239" i="40"/>
  <c r="N240" i="40" s="1"/>
  <c r="E13" i="36" s="1"/>
  <c r="F13" i="36" s="1"/>
  <c r="N177" i="40"/>
  <c r="N178" i="40" s="1"/>
  <c r="E12" i="36" s="1"/>
  <c r="F12" i="36" s="1"/>
  <c r="N115" i="40"/>
  <c r="N116" i="40" s="1"/>
  <c r="E11" i="36" l="1"/>
  <c r="F11" i="36" s="1"/>
  <c r="BT11" i="36" s="1"/>
  <c r="E10" i="36"/>
  <c r="BK12" i="36"/>
  <c r="BN12" i="36"/>
  <c r="BQ12" i="36"/>
  <c r="BT12" i="36"/>
  <c r="BW12" i="36"/>
  <c r="BZ12" i="36"/>
  <c r="CC12" i="36"/>
  <c r="CF12" i="36"/>
  <c r="CI12" i="36"/>
  <c r="CL12" i="36"/>
  <c r="CO12" i="36"/>
  <c r="CR12" i="36"/>
  <c r="CU12" i="36"/>
  <c r="CX12" i="36"/>
  <c r="DA12" i="36"/>
  <c r="DD12" i="36"/>
  <c r="DG12" i="36"/>
  <c r="DJ12" i="36"/>
  <c r="DM12" i="36"/>
  <c r="DP12" i="36"/>
  <c r="DS12" i="36"/>
  <c r="DV12" i="36"/>
  <c r="DY12" i="36"/>
  <c r="EB12" i="36"/>
  <c r="EE12" i="36"/>
  <c r="EH12" i="36"/>
  <c r="EK12" i="36"/>
  <c r="EN12" i="36"/>
  <c r="BK13" i="36"/>
  <c r="BN13" i="36"/>
  <c r="BQ13" i="36"/>
  <c r="BT13" i="36"/>
  <c r="BW13" i="36"/>
  <c r="BZ13" i="36"/>
  <c r="CC13" i="36"/>
  <c r="CF13" i="36"/>
  <c r="CI13" i="36"/>
  <c r="CL13" i="36"/>
  <c r="CO13" i="36"/>
  <c r="CR13" i="36"/>
  <c r="CU13" i="36"/>
  <c r="CX13" i="36"/>
  <c r="DA13" i="36"/>
  <c r="DD13" i="36"/>
  <c r="DG13" i="36"/>
  <c r="DJ13" i="36"/>
  <c r="DM13" i="36"/>
  <c r="DP13" i="36"/>
  <c r="DS13" i="36"/>
  <c r="DV13" i="36"/>
  <c r="DY13" i="36"/>
  <c r="EB13" i="36"/>
  <c r="EE13" i="36"/>
  <c r="EH13" i="36"/>
  <c r="EK13" i="36"/>
  <c r="EN13" i="36"/>
  <c r="BK14" i="36"/>
  <c r="BN14" i="36"/>
  <c r="BQ14" i="36"/>
  <c r="BT14" i="36"/>
  <c r="BW14" i="36"/>
  <c r="BZ14" i="36"/>
  <c r="CC14" i="36"/>
  <c r="CF14" i="36"/>
  <c r="CI14" i="36"/>
  <c r="CL14" i="36"/>
  <c r="CO14" i="36"/>
  <c r="CR14" i="36"/>
  <c r="CU14" i="36"/>
  <c r="CX14" i="36"/>
  <c r="DA14" i="36"/>
  <c r="DD14" i="36"/>
  <c r="DG14" i="36"/>
  <c r="DJ14" i="36"/>
  <c r="DM14" i="36"/>
  <c r="DP14" i="36"/>
  <c r="DS14" i="36"/>
  <c r="DV14" i="36"/>
  <c r="DY14" i="36"/>
  <c r="EB14" i="36"/>
  <c r="EE14" i="36"/>
  <c r="EH14" i="36"/>
  <c r="EK14" i="36"/>
  <c r="EN14" i="36"/>
  <c r="BT15" i="36"/>
  <c r="BQ15" i="36"/>
  <c r="DS15" i="36"/>
  <c r="DP15" i="36"/>
  <c r="BK15" i="36"/>
  <c r="BN15" i="36"/>
  <c r="BW15" i="36"/>
  <c r="BZ15" i="36"/>
  <c r="CC15" i="36"/>
  <c r="CF15" i="36"/>
  <c r="CI15" i="36"/>
  <c r="CL15" i="36"/>
  <c r="CO15" i="36"/>
  <c r="CR15" i="36"/>
  <c r="CU15" i="36"/>
  <c r="CX15" i="36"/>
  <c r="DA15" i="36"/>
  <c r="DD15" i="36"/>
  <c r="DG15" i="36"/>
  <c r="DJ15" i="36"/>
  <c r="DM15" i="36"/>
  <c r="DV15" i="36"/>
  <c r="DY15" i="36"/>
  <c r="EB15" i="36"/>
  <c r="EE15" i="36"/>
  <c r="EH15" i="36"/>
  <c r="EK15" i="36"/>
  <c r="EN15" i="36"/>
  <c r="BT16" i="36"/>
  <c r="BQ16" i="36"/>
  <c r="DS16" i="36"/>
  <c r="DP16" i="36"/>
  <c r="BK16" i="36"/>
  <c r="BN16" i="36"/>
  <c r="BW16" i="36"/>
  <c r="BZ16" i="36"/>
  <c r="CC16" i="36"/>
  <c r="CF16" i="36"/>
  <c r="CI16" i="36"/>
  <c r="CL16" i="36"/>
  <c r="CO16" i="36"/>
  <c r="CR16" i="36"/>
  <c r="CU16" i="36"/>
  <c r="CX16" i="36"/>
  <c r="DA16" i="36"/>
  <c r="DD16" i="36"/>
  <c r="DG16" i="36"/>
  <c r="DJ16" i="36"/>
  <c r="DM16" i="36"/>
  <c r="DV16" i="36"/>
  <c r="DY16" i="36"/>
  <c r="EB16" i="36"/>
  <c r="EE16" i="36"/>
  <c r="EH16" i="36"/>
  <c r="EK16" i="36"/>
  <c r="EN16" i="36"/>
  <c r="DP17" i="36"/>
  <c r="DS17" i="36"/>
  <c r="BQ17" i="36"/>
  <c r="BT17" i="36"/>
  <c r="BK17" i="36"/>
  <c r="BN17" i="36"/>
  <c r="BW17" i="36"/>
  <c r="BZ17" i="36"/>
  <c r="CC17" i="36"/>
  <c r="CF17" i="36"/>
  <c r="CI17" i="36"/>
  <c r="CL17" i="36"/>
  <c r="CO17" i="36"/>
  <c r="CR17" i="36"/>
  <c r="CU17" i="36"/>
  <c r="CX17" i="36"/>
  <c r="DA17" i="36"/>
  <c r="DD17" i="36"/>
  <c r="DG17" i="36"/>
  <c r="DJ17" i="36"/>
  <c r="DM17" i="36"/>
  <c r="DV17" i="36"/>
  <c r="DY17" i="36"/>
  <c r="EB17" i="36"/>
  <c r="EE17" i="36"/>
  <c r="EH17" i="36"/>
  <c r="EK17" i="36"/>
  <c r="EN17" i="36"/>
  <c r="BK18" i="36"/>
  <c r="BN18" i="36"/>
  <c r="BQ18" i="36"/>
  <c r="BT18" i="36"/>
  <c r="BW18" i="36"/>
  <c r="BZ18" i="36"/>
  <c r="CC18" i="36"/>
  <c r="CF18" i="36"/>
  <c r="CI18" i="36"/>
  <c r="CL18" i="36"/>
  <c r="CO18" i="36"/>
  <c r="CR18" i="36"/>
  <c r="CU18" i="36"/>
  <c r="CX18" i="36"/>
  <c r="DA18" i="36"/>
  <c r="DD18" i="36"/>
  <c r="DG18" i="36"/>
  <c r="DJ18" i="36"/>
  <c r="DM18" i="36"/>
  <c r="DP18" i="36"/>
  <c r="DS18" i="36"/>
  <c r="DV18" i="36"/>
  <c r="DY18" i="36"/>
  <c r="EB18" i="36"/>
  <c r="EE18" i="36"/>
  <c r="EH18" i="36"/>
  <c r="EK18" i="36"/>
  <c r="EN18" i="36"/>
  <c r="U12" i="36"/>
  <c r="Q11" i="51" s="1"/>
  <c r="L12" i="36"/>
  <c r="G12" i="36"/>
  <c r="U13" i="36"/>
  <c r="L13" i="36"/>
  <c r="G13" i="36"/>
  <c r="U14" i="36"/>
  <c r="Q13" i="51" s="1"/>
  <c r="L14" i="36"/>
  <c r="G14" i="36"/>
  <c r="U15" i="36"/>
  <c r="L15" i="36"/>
  <c r="G15" i="36"/>
  <c r="U16" i="36"/>
  <c r="Q15" i="51" s="1"/>
  <c r="L16" i="36"/>
  <c r="G16" i="36"/>
  <c r="U17" i="36"/>
  <c r="Q16" i="51" s="1"/>
  <c r="L17" i="36"/>
  <c r="N16" i="51" s="1"/>
  <c r="G17" i="36"/>
  <c r="BH18" i="36"/>
  <c r="U18" i="36"/>
  <c r="L18" i="36"/>
  <c r="G18" i="36"/>
  <c r="O14" i="36"/>
  <c r="R14" i="36"/>
  <c r="P13" i="51" s="1"/>
  <c r="X14" i="36"/>
  <c r="R13" i="51" s="1"/>
  <c r="AA14" i="36"/>
  <c r="AD14" i="36"/>
  <c r="AG14" i="36"/>
  <c r="AJ14" i="36"/>
  <c r="AM14" i="36"/>
  <c r="AP14" i="36"/>
  <c r="X13" i="51" s="1"/>
  <c r="AS14" i="36"/>
  <c r="AV14" i="36"/>
  <c r="Z13" i="51" s="1"/>
  <c r="AY14" i="36"/>
  <c r="AA13" i="51" s="1"/>
  <c r="BB14" i="36"/>
  <c r="AB13" i="51" s="1"/>
  <c r="BE14" i="36"/>
  <c r="BH14" i="36"/>
  <c r="BH12" i="36"/>
  <c r="BH13" i="36"/>
  <c r="BH15" i="36"/>
  <c r="Q14" i="51"/>
  <c r="BH16" i="36"/>
  <c r="BH17" i="36"/>
  <c r="BB11" i="36"/>
  <c r="AB10" i="51" s="1"/>
  <c r="AC13" i="51"/>
  <c r="BB12" i="36"/>
  <c r="AB11" i="51" s="1"/>
  <c r="BE12" i="36"/>
  <c r="AC11" i="51" s="1"/>
  <c r="BB16" i="36"/>
  <c r="AB15" i="51" s="1"/>
  <c r="BE16" i="36"/>
  <c r="AC15" i="51" s="1"/>
  <c r="BB18" i="36"/>
  <c r="AB17" i="51" s="1"/>
  <c r="BE18" i="36"/>
  <c r="AC17" i="51" s="1"/>
  <c r="BB15" i="36"/>
  <c r="AB14" i="51" s="1"/>
  <c r="BE15" i="36"/>
  <c r="AC14" i="51" s="1"/>
  <c r="BB13" i="36"/>
  <c r="AB12" i="51" s="1"/>
  <c r="BE13" i="36"/>
  <c r="AC12" i="51" s="1"/>
  <c r="BB17" i="36"/>
  <c r="AB16" i="51" s="1"/>
  <c r="BE17" i="36"/>
  <c r="AC16" i="51" s="1"/>
  <c r="AV13" i="36"/>
  <c r="Z12" i="51" s="1"/>
  <c r="AY13" i="36"/>
  <c r="AA12" i="51" s="1"/>
  <c r="AV17" i="36"/>
  <c r="Z16" i="51" s="1"/>
  <c r="AY17" i="36"/>
  <c r="AA16" i="51" s="1"/>
  <c r="AV12" i="36"/>
  <c r="Z11" i="51" s="1"/>
  <c r="AY12" i="36"/>
  <c r="AA11" i="51" s="1"/>
  <c r="AV16" i="36"/>
  <c r="Z15" i="51" s="1"/>
  <c r="AY16" i="36"/>
  <c r="AA15" i="51" s="1"/>
  <c r="AV18" i="36"/>
  <c r="Z17" i="51" s="1"/>
  <c r="AY18" i="36"/>
  <c r="AA17" i="51" s="1"/>
  <c r="AV15" i="36"/>
  <c r="Z14" i="51" s="1"/>
  <c r="AY15" i="36"/>
  <c r="AA14" i="51" s="1"/>
  <c r="AS12" i="36"/>
  <c r="Y11" i="51" s="1"/>
  <c r="AP12" i="36"/>
  <c r="X11" i="51" s="1"/>
  <c r="AM12" i="36"/>
  <c r="W11" i="51" s="1"/>
  <c r="AS16" i="36"/>
  <c r="Y15" i="51" s="1"/>
  <c r="AP16" i="36"/>
  <c r="X15" i="51" s="1"/>
  <c r="AM16" i="36"/>
  <c r="W15" i="51" s="1"/>
  <c r="AS18" i="36"/>
  <c r="Y17" i="51" s="1"/>
  <c r="AP18" i="36"/>
  <c r="X17" i="51" s="1"/>
  <c r="AM18" i="36"/>
  <c r="W17" i="51" s="1"/>
  <c r="Y13" i="51"/>
  <c r="W13" i="51"/>
  <c r="AS15" i="36"/>
  <c r="Y14" i="51" s="1"/>
  <c r="AP15" i="36"/>
  <c r="X14" i="51" s="1"/>
  <c r="AM15" i="36"/>
  <c r="W14" i="51" s="1"/>
  <c r="AS13" i="36"/>
  <c r="Y12" i="51" s="1"/>
  <c r="AP13" i="36"/>
  <c r="X12" i="51" s="1"/>
  <c r="AM13" i="36"/>
  <c r="W12" i="51" s="1"/>
  <c r="AS17" i="36"/>
  <c r="Y16" i="51" s="1"/>
  <c r="AP17" i="36"/>
  <c r="X16" i="51" s="1"/>
  <c r="AM17" i="36"/>
  <c r="W16" i="51" s="1"/>
  <c r="V13" i="51"/>
  <c r="U13" i="51"/>
  <c r="T13" i="51"/>
  <c r="AD13" i="36"/>
  <c r="T12" i="51" s="1"/>
  <c r="AJ13" i="36"/>
  <c r="V12" i="51" s="1"/>
  <c r="AG13" i="36"/>
  <c r="U12" i="51" s="1"/>
  <c r="AD17" i="36"/>
  <c r="T16" i="51" s="1"/>
  <c r="AJ17" i="36"/>
  <c r="V16" i="51" s="1"/>
  <c r="AG17" i="36"/>
  <c r="U16" i="51" s="1"/>
  <c r="AJ12" i="36"/>
  <c r="V11" i="51" s="1"/>
  <c r="AG12" i="36"/>
  <c r="U11" i="51" s="1"/>
  <c r="AD12" i="36"/>
  <c r="T11" i="51" s="1"/>
  <c r="AJ16" i="36"/>
  <c r="V15" i="51" s="1"/>
  <c r="AG16" i="36"/>
  <c r="U15" i="51" s="1"/>
  <c r="AD16" i="36"/>
  <c r="T15" i="51" s="1"/>
  <c r="AJ18" i="36"/>
  <c r="V17" i="51" s="1"/>
  <c r="AG18" i="36"/>
  <c r="U17" i="51" s="1"/>
  <c r="AD18" i="36"/>
  <c r="T17" i="51" s="1"/>
  <c r="AD11" i="36"/>
  <c r="T10" i="51" s="1"/>
  <c r="AJ15" i="36"/>
  <c r="V14" i="51" s="1"/>
  <c r="AG15" i="36"/>
  <c r="U14" i="51" s="1"/>
  <c r="AD15" i="36"/>
  <c r="T14" i="51" s="1"/>
  <c r="X13" i="36"/>
  <c r="R12" i="51" s="1"/>
  <c r="Q12" i="51"/>
  <c r="O13" i="36"/>
  <c r="O12" i="51" s="1"/>
  <c r="AA13" i="36"/>
  <c r="S12" i="51" s="1"/>
  <c r="R13" i="36"/>
  <c r="P12" i="51" s="1"/>
  <c r="O17" i="36"/>
  <c r="O16" i="51" s="1"/>
  <c r="AA17" i="36"/>
  <c r="S16" i="51" s="1"/>
  <c r="X17" i="36"/>
  <c r="R16" i="51" s="1"/>
  <c r="R17" i="36"/>
  <c r="P16" i="51" s="1"/>
  <c r="X12" i="36"/>
  <c r="R11" i="51" s="1"/>
  <c r="O12" i="36"/>
  <c r="O11" i="51" s="1"/>
  <c r="AA12" i="36"/>
  <c r="S11" i="51" s="1"/>
  <c r="R12" i="36"/>
  <c r="P11" i="51" s="1"/>
  <c r="AA18" i="36"/>
  <c r="S17" i="51" s="1"/>
  <c r="X18" i="36"/>
  <c r="R17" i="51" s="1"/>
  <c r="Q17" i="51"/>
  <c r="O18" i="36"/>
  <c r="O17" i="51" s="1"/>
  <c r="R18" i="36"/>
  <c r="P17" i="51" s="1"/>
  <c r="O15" i="36"/>
  <c r="O14" i="51" s="1"/>
  <c r="AA15" i="36"/>
  <c r="S14" i="51" s="1"/>
  <c r="R15" i="36"/>
  <c r="P14" i="51" s="1"/>
  <c r="X15" i="36"/>
  <c r="R14" i="51" s="1"/>
  <c r="X16" i="36"/>
  <c r="R15" i="51" s="1"/>
  <c r="O16" i="36"/>
  <c r="O15" i="51" s="1"/>
  <c r="AA16" i="36"/>
  <c r="S15" i="51" s="1"/>
  <c r="R16" i="36"/>
  <c r="P15" i="51" s="1"/>
  <c r="N13" i="51"/>
  <c r="O13" i="51"/>
  <c r="S13" i="51"/>
  <c r="N17" i="51"/>
  <c r="N15" i="51"/>
  <c r="N14" i="51"/>
  <c r="N12" i="51"/>
  <c r="N11" i="51"/>
  <c r="N427" i="40"/>
  <c r="N428" i="40" s="1"/>
  <c r="I15" i="51"/>
  <c r="J44" i="51"/>
  <c r="K44" i="51" s="1"/>
  <c r="N489" i="40"/>
  <c r="N490" i="40" s="1"/>
  <c r="I16" i="51"/>
  <c r="J16" i="51" s="1"/>
  <c r="K16" i="51" s="1"/>
  <c r="N117" i="40"/>
  <c r="I10" i="51"/>
  <c r="N365" i="40"/>
  <c r="N366" i="40" s="1"/>
  <c r="I14" i="51"/>
  <c r="N241" i="40"/>
  <c r="N242" i="40" s="1"/>
  <c r="I12" i="51"/>
  <c r="J43" i="51"/>
  <c r="K43" i="51" s="1"/>
  <c r="N179" i="40"/>
  <c r="N180" i="40" s="1"/>
  <c r="I11" i="51"/>
  <c r="N303" i="40"/>
  <c r="N304" i="40" s="1"/>
  <c r="I13" i="51"/>
  <c r="J42" i="51"/>
  <c r="K42" i="51" s="1"/>
  <c r="AA11" i="36" l="1"/>
  <c r="S10" i="51" s="1"/>
  <c r="AS11" i="36"/>
  <c r="Y10" i="51" s="1"/>
  <c r="AV11" i="36"/>
  <c r="Z10" i="51" s="1"/>
  <c r="BE11" i="36"/>
  <c r="AC10" i="51" s="1"/>
  <c r="BH11" i="36"/>
  <c r="EE11" i="36"/>
  <c r="O11" i="36"/>
  <c r="O10" i="51" s="1"/>
  <c r="AJ11" i="36"/>
  <c r="V10" i="51" s="1"/>
  <c r="AP11" i="36"/>
  <c r="X10" i="51" s="1"/>
  <c r="AY11" i="36"/>
  <c r="AA10" i="51" s="1"/>
  <c r="U11" i="36"/>
  <c r="Q10" i="51" s="1"/>
  <c r="CI11" i="36"/>
  <c r="DG11" i="36"/>
  <c r="R11" i="36"/>
  <c r="P10" i="51" s="1"/>
  <c r="X11" i="36"/>
  <c r="R10" i="51" s="1"/>
  <c r="AG11" i="36"/>
  <c r="U10" i="51" s="1"/>
  <c r="AM11" i="36"/>
  <c r="W10" i="51" s="1"/>
  <c r="G11" i="36"/>
  <c r="CU11" i="36"/>
  <c r="DS11" i="36"/>
  <c r="EN11" i="36"/>
  <c r="EB11" i="36"/>
  <c r="DP11" i="36"/>
  <c r="DD11" i="36"/>
  <c r="CR11" i="36"/>
  <c r="CF11" i="36"/>
  <c r="EK11" i="36"/>
  <c r="DY11" i="36"/>
  <c r="DM11" i="36"/>
  <c r="DA11" i="36"/>
  <c r="CO11" i="36"/>
  <c r="BZ11" i="36"/>
  <c r="L11" i="36"/>
  <c r="N10" i="51" s="1"/>
  <c r="EH11" i="36"/>
  <c r="DV11" i="36"/>
  <c r="DJ11" i="36"/>
  <c r="CX11" i="36"/>
  <c r="CL11" i="36"/>
  <c r="BW11" i="36"/>
  <c r="BQ11" i="36"/>
  <c r="CC11" i="36"/>
  <c r="BN11" i="36"/>
  <c r="BK11" i="36"/>
  <c r="N118" i="40"/>
  <c r="F10" i="36"/>
  <c r="G10" i="36" s="1"/>
  <c r="N11" i="40"/>
  <c r="I41" i="40" s="1"/>
  <c r="I21" i="40"/>
  <c r="D20" i="40"/>
  <c r="F25" i="40" s="1"/>
  <c r="D21" i="40" l="1"/>
  <c r="G33" i="40" s="1"/>
  <c r="G29" i="40" l="1"/>
  <c r="G9" i="51"/>
  <c r="H9" i="51"/>
  <c r="K39" i="40" l="1"/>
  <c r="F17" i="40"/>
  <c r="L30" i="40" l="1"/>
  <c r="N29" i="40"/>
  <c r="E52" i="40"/>
  <c r="L47" i="40"/>
  <c r="L46" i="40"/>
  <c r="L43" i="40"/>
  <c r="M41" i="40"/>
  <c r="M40" i="40"/>
  <c r="M39" i="40"/>
  <c r="M36" i="40"/>
  <c r="M34" i="40"/>
  <c r="M33" i="40"/>
  <c r="J41" i="51" l="1"/>
  <c r="K41" i="51" s="1"/>
  <c r="J40" i="51"/>
  <c r="K40" i="51" s="1"/>
  <c r="J39" i="51"/>
  <c r="K39" i="51" s="1"/>
  <c r="J37" i="51"/>
  <c r="K37" i="51" s="1"/>
  <c r="J36" i="51"/>
  <c r="K36" i="51" s="1"/>
  <c r="J35" i="51"/>
  <c r="K35" i="51" s="1"/>
  <c r="J34" i="51"/>
  <c r="K34" i="51" s="1"/>
  <c r="J33" i="51"/>
  <c r="K33" i="51" s="1"/>
  <c r="J38" i="51" l="1"/>
  <c r="K38" i="51" s="1"/>
  <c r="J15" i="51"/>
  <c r="K15" i="51" s="1"/>
  <c r="J10" i="51" l="1"/>
  <c r="K10" i="51" s="1"/>
  <c r="J11" i="51"/>
  <c r="K11" i="51" s="1"/>
  <c r="J12" i="51"/>
  <c r="K12" i="51" s="1"/>
  <c r="J13" i="51"/>
  <c r="K13" i="51" s="1"/>
  <c r="J14" i="51"/>
  <c r="K14" i="51" s="1"/>
  <c r="J32" i="51"/>
  <c r="K32" i="51" s="1"/>
  <c r="J31" i="51"/>
  <c r="K31" i="51" s="1"/>
  <c r="J30" i="51"/>
  <c r="K30" i="51" s="1"/>
  <c r="J28" i="51"/>
  <c r="K28" i="51" s="1"/>
  <c r="J27" i="51"/>
  <c r="K27" i="51" s="1"/>
  <c r="J26" i="51"/>
  <c r="K26" i="51" s="1"/>
  <c r="J25" i="51"/>
  <c r="K25" i="51" s="1"/>
  <c r="J24" i="51"/>
  <c r="K24" i="51" s="1"/>
  <c r="J23" i="51"/>
  <c r="K23" i="51" s="1"/>
  <c r="J22" i="51"/>
  <c r="K22" i="51" s="1"/>
  <c r="J21" i="51"/>
  <c r="K21" i="51" s="1"/>
  <c r="J19" i="51"/>
  <c r="K19" i="51" s="1"/>
  <c r="J18" i="51"/>
  <c r="K18" i="51" s="1"/>
  <c r="K36" i="40"/>
  <c r="G34" i="40"/>
  <c r="J29" i="51" l="1"/>
  <c r="K29" i="51" s="1"/>
  <c r="J20" i="51"/>
  <c r="K20" i="51" s="1"/>
  <c r="E36" i="40"/>
  <c r="E33" i="40"/>
  <c r="J20" i="40"/>
  <c r="E9" i="40"/>
  <c r="K10" i="40" s="1"/>
  <c r="E10" i="40" l="1"/>
  <c r="E34" i="40"/>
  <c r="N22" i="40" s="1"/>
  <c r="M21" i="40" l="1"/>
  <c r="G30" i="40" s="1"/>
  <c r="N30" i="40" s="1"/>
  <c r="AG32" i="40"/>
  <c r="AE32" i="40"/>
  <c r="AB32" i="40"/>
  <c r="Z32" i="40"/>
  <c r="W32" i="40"/>
  <c r="U32" i="40"/>
  <c r="R32" i="40"/>
  <c r="AJ19" i="40"/>
  <c r="AG19" i="40"/>
  <c r="AE19" i="40"/>
  <c r="AB19" i="40"/>
  <c r="Z19" i="40"/>
  <c r="W19" i="40"/>
  <c r="U19" i="40"/>
  <c r="R19" i="40"/>
  <c r="S13" i="40"/>
  <c r="S12" i="40" s="1"/>
  <c r="T12" i="40" s="1"/>
  <c r="T11" i="40" s="1"/>
  <c r="S11" i="40" s="1"/>
  <c r="S10" i="40" s="1"/>
  <c r="T10" i="40" s="1"/>
  <c r="T9" i="40" s="1"/>
  <c r="S9" i="40" s="1"/>
  <c r="X17" i="40" s="1"/>
  <c r="Y17" i="40" s="1"/>
  <c r="Y15" i="40" s="1"/>
  <c r="X15" i="40" s="1"/>
  <c r="X14" i="40" s="1"/>
  <c r="Y14" i="40" s="1"/>
  <c r="Y13" i="40" s="1"/>
  <c r="X13" i="40" s="1"/>
  <c r="X12" i="40" s="1"/>
  <c r="Y12" i="40" s="1"/>
  <c r="Y11" i="40" s="1"/>
  <c r="X11" i="40" s="1"/>
  <c r="X10" i="40" s="1"/>
  <c r="Y10" i="40" s="1"/>
  <c r="Y9" i="40" s="1"/>
  <c r="X9" i="40" s="1"/>
  <c r="AC17" i="40" s="1"/>
  <c r="AD17" i="40" s="1"/>
  <c r="AD15" i="40" s="1"/>
  <c r="AC15" i="40" s="1"/>
  <c r="AC14" i="40" s="1"/>
  <c r="AD14" i="40" s="1"/>
  <c r="AD13" i="40" s="1"/>
  <c r="AC13" i="40" s="1"/>
  <c r="AC12" i="40" s="1"/>
  <c r="AD12" i="40" s="1"/>
  <c r="AD11" i="40" s="1"/>
  <c r="AC11" i="40" s="1"/>
  <c r="AC10" i="40" s="1"/>
  <c r="AD10" i="40" s="1"/>
  <c r="AD9" i="40" s="1"/>
  <c r="AC9" i="40" s="1"/>
  <c r="AH17" i="40" s="1"/>
  <c r="AI17" i="40" s="1"/>
  <c r="AI15" i="40" s="1"/>
  <c r="AH15" i="40" s="1"/>
  <c r="AH14" i="40" s="1"/>
  <c r="AI14" i="40" s="1"/>
  <c r="AI13" i="40" s="1"/>
  <c r="AH13" i="40" s="1"/>
  <c r="AH12" i="40" s="1"/>
  <c r="AI12" i="40" s="1"/>
  <c r="AI11" i="40" s="1"/>
  <c r="AH11" i="40" s="1"/>
  <c r="AH10" i="40" s="1"/>
  <c r="AI10" i="40" s="1"/>
  <c r="AI9" i="40" s="1"/>
  <c r="AH9" i="40" s="1"/>
  <c r="S30" i="40" s="1"/>
  <c r="T30" i="40" s="1"/>
  <c r="T29" i="40" s="1"/>
  <c r="S29" i="40" s="1"/>
  <c r="S28" i="40" s="1"/>
  <c r="T28" i="40" s="1"/>
  <c r="T27" i="40" s="1"/>
  <c r="S27" i="40" s="1"/>
  <c r="S25" i="40" s="1"/>
  <c r="T25" i="40" s="1"/>
  <c r="T24" i="40" s="1"/>
  <c r="S24" i="40" s="1"/>
  <c r="S23" i="40" s="1"/>
  <c r="T23" i="40" s="1"/>
  <c r="T22" i="40" s="1"/>
  <c r="S22" i="40" s="1"/>
  <c r="X30" i="40" s="1"/>
  <c r="Y30" i="40" s="1"/>
  <c r="Y29" i="40" s="1"/>
  <c r="X29" i="40" s="1"/>
  <c r="X28" i="40" s="1"/>
  <c r="Y28" i="40" s="1"/>
  <c r="Y27" i="40" s="1"/>
  <c r="X27" i="40" s="1"/>
  <c r="X25" i="40" s="1"/>
  <c r="Y25" i="40" s="1"/>
  <c r="Y24" i="40" s="1"/>
  <c r="X24" i="40" s="1"/>
  <c r="X23" i="40" s="1"/>
  <c r="Y23" i="40" s="1"/>
  <c r="Y22" i="40" s="1"/>
  <c r="X22" i="40" s="1"/>
  <c r="AC30" i="40" s="1"/>
  <c r="AD30" i="40" s="1"/>
  <c r="AD29" i="40" s="1"/>
  <c r="AC29" i="40" s="1"/>
  <c r="AC28" i="40" s="1"/>
  <c r="AD28" i="40" s="1"/>
  <c r="AD27" i="40" s="1"/>
  <c r="AC27" i="40" s="1"/>
  <c r="AC25" i="40" s="1"/>
  <c r="AD25" i="40" s="1"/>
  <c r="AD24" i="40" s="1"/>
  <c r="AC24" i="40" s="1"/>
  <c r="AC23" i="40" s="1"/>
  <c r="AD23" i="40" s="1"/>
  <c r="AD22" i="40" s="1"/>
  <c r="AC22" i="40" s="1"/>
  <c r="AL19" i="40" l="1"/>
  <c r="AL32" i="40"/>
  <c r="H17" i="40" l="1"/>
  <c r="K17" i="40" s="1"/>
  <c r="M10" i="40"/>
  <c r="G12" i="40" s="1"/>
  <c r="M17" i="40" l="1"/>
  <c r="E47" i="40" s="1"/>
  <c r="N25" i="40"/>
  <c r="G40" i="40" s="1"/>
  <c r="G36" i="40"/>
  <c r="G41" i="40"/>
  <c r="G10" i="40"/>
  <c r="I36" i="40" s="1"/>
  <c r="E12" i="40"/>
  <c r="I33" i="40"/>
  <c r="I42" i="40" s="1"/>
  <c r="N33" i="40" l="1"/>
  <c r="G39" i="40"/>
  <c r="M16" i="40"/>
  <c r="N36" i="40"/>
  <c r="N47" i="40"/>
  <c r="E40" i="40"/>
  <c r="E39" i="40"/>
  <c r="K41" i="40"/>
  <c r="I40" i="40"/>
  <c r="I39" i="40"/>
  <c r="N31" i="40"/>
  <c r="I12" i="40"/>
  <c r="H10" i="36" s="1"/>
  <c r="EM10" i="36" l="1"/>
  <c r="EN10" i="36" s="1"/>
  <c r="EJ10" i="36"/>
  <c r="EK10" i="36" s="1"/>
  <c r="EG10" i="36"/>
  <c r="EH10" i="36" s="1"/>
  <c r="ED10" i="36"/>
  <c r="EE10" i="36" s="1"/>
  <c r="EA10" i="36"/>
  <c r="EB10" i="36" s="1"/>
  <c r="DX10" i="36"/>
  <c r="DY10" i="36" s="1"/>
  <c r="DU10" i="36"/>
  <c r="DV10" i="36" s="1"/>
  <c r="DR10" i="36"/>
  <c r="DS10" i="36" s="1"/>
  <c r="DO10" i="36"/>
  <c r="DP10" i="36" s="1"/>
  <c r="DL10" i="36"/>
  <c r="DM10" i="36" s="1"/>
  <c r="DI10" i="36"/>
  <c r="DJ10" i="36" s="1"/>
  <c r="DF10" i="36"/>
  <c r="DG10" i="36" s="1"/>
  <c r="DC10" i="36"/>
  <c r="DD10" i="36" s="1"/>
  <c r="CZ10" i="36"/>
  <c r="DA10" i="36" s="1"/>
  <c r="CW10" i="36"/>
  <c r="CX10" i="36" s="1"/>
  <c r="CT10" i="36"/>
  <c r="CU10" i="36" s="1"/>
  <c r="CQ10" i="36"/>
  <c r="CR10" i="36" s="1"/>
  <c r="CN10" i="36"/>
  <c r="CO10" i="36" s="1"/>
  <c r="CK10" i="36"/>
  <c r="CL10" i="36" s="1"/>
  <c r="CH10" i="36"/>
  <c r="CI10" i="36" s="1"/>
  <c r="CE10" i="36"/>
  <c r="CF10" i="36" s="1"/>
  <c r="CB10" i="36"/>
  <c r="CC10" i="36" s="1"/>
  <c r="BY10" i="36"/>
  <c r="BZ10" i="36" s="1"/>
  <c r="BV10" i="36"/>
  <c r="BW10" i="36" s="1"/>
  <c r="BS10" i="36"/>
  <c r="BT10" i="36" s="1"/>
  <c r="BP10" i="36"/>
  <c r="BQ10" i="36" s="1"/>
  <c r="BM10" i="36"/>
  <c r="BN10" i="36" s="1"/>
  <c r="BJ10" i="36"/>
  <c r="BK10" i="36" s="1"/>
  <c r="BG10" i="36"/>
  <c r="BD10" i="36"/>
  <c r="BA10" i="36"/>
  <c r="AX10" i="36"/>
  <c r="AU10" i="36"/>
  <c r="AR10" i="36"/>
  <c r="AO10" i="36"/>
  <c r="AL10" i="36"/>
  <c r="AI10" i="36"/>
  <c r="AF10" i="36"/>
  <c r="AC10" i="36"/>
  <c r="Z10" i="36"/>
  <c r="W10" i="36"/>
  <c r="T10" i="36"/>
  <c r="Q10" i="36"/>
  <c r="N10" i="36"/>
  <c r="K10" i="36"/>
  <c r="N39" i="40"/>
  <c r="E46" i="40"/>
  <c r="N46" i="40" s="1"/>
  <c r="N40" i="40"/>
  <c r="N24" i="40"/>
  <c r="G43" i="40" s="1"/>
  <c r="N43" i="40" s="1"/>
  <c r="G42" i="40"/>
  <c r="E41" i="40"/>
  <c r="N41" i="40" s="1"/>
  <c r="E42" i="40" l="1"/>
  <c r="I34" i="40"/>
  <c r="N48" i="40"/>
  <c r="N34" i="40" l="1"/>
  <c r="N37" i="40" s="1"/>
  <c r="N42" i="40"/>
  <c r="N44" i="40" s="1"/>
  <c r="N49" i="40" l="1"/>
  <c r="N50" i="40" s="1"/>
  <c r="N51" i="40" s="1"/>
  <c r="N52" i="40" l="1"/>
  <c r="N53" i="40" s="1"/>
  <c r="I9" i="51" l="1"/>
  <c r="N54" i="40"/>
  <c r="L10" i="36" l="1"/>
  <c r="O10" i="36"/>
  <c r="R10" i="36"/>
  <c r="U10" i="36"/>
  <c r="Q9" i="51" s="1"/>
  <c r="X10" i="36"/>
  <c r="AA10" i="36"/>
  <c r="AD10" i="36"/>
  <c r="T9" i="51" s="1"/>
  <c r="AG10" i="36"/>
  <c r="U9" i="51" s="1"/>
  <c r="AJ10" i="36"/>
  <c r="V9" i="51" s="1"/>
  <c r="AM10" i="36"/>
  <c r="AP10" i="36"/>
  <c r="X9" i="51" s="1"/>
  <c r="AS10" i="36"/>
  <c r="Y9" i="51" s="1"/>
  <c r="AV10" i="36"/>
  <c r="Z9" i="51" s="1"/>
  <c r="AY10" i="36"/>
  <c r="AA9" i="51" s="1"/>
  <c r="BB10" i="36"/>
  <c r="AB9" i="51" s="1"/>
  <c r="BE10" i="36"/>
  <c r="AC9" i="51" s="1"/>
  <c r="BH10" i="36"/>
  <c r="W9" i="51"/>
  <c r="R9" i="51"/>
  <c r="S9" i="51"/>
  <c r="O9" i="51"/>
  <c r="P9" i="51"/>
  <c r="N9" i="51"/>
  <c r="N55" i="40"/>
  <c r="K9" i="51" s="1"/>
  <c r="J9" i="51"/>
</calcChain>
</file>

<file path=xl/sharedStrings.xml><?xml version="1.0" encoding="utf-8"?>
<sst xmlns="http://schemas.openxmlformats.org/spreadsheetml/2006/main" count="2339" uniqueCount="343">
  <si>
    <t>Ukuran jadi</t>
  </si>
  <si>
    <t>Lebar</t>
  </si>
  <si>
    <t>Tinggi</t>
  </si>
  <si>
    <t>Oplah</t>
  </si>
  <si>
    <t>Halaman isi</t>
  </si>
  <si>
    <t>Jenis Kertas</t>
  </si>
  <si>
    <t>Isi</t>
  </si>
  <si>
    <t>Cover</t>
  </si>
  <si>
    <t>Isi buku</t>
  </si>
  <si>
    <t>Jumlah katern</t>
  </si>
  <si>
    <t>Penyelesaian</t>
  </si>
  <si>
    <t>Jumlah dos</t>
  </si>
  <si>
    <t>Total</t>
  </si>
  <si>
    <t>Total biaya pracetak</t>
  </si>
  <si>
    <t>Cetak warna isi</t>
  </si>
  <si>
    <t>Cetak warna cover</t>
  </si>
  <si>
    <t>Cetak vernis cover</t>
  </si>
  <si>
    <t>Faktor produksi</t>
  </si>
  <si>
    <t>Standar biaya</t>
  </si>
  <si>
    <t>Jumlah biaya</t>
  </si>
  <si>
    <t>Total biaya cetak</t>
  </si>
  <si>
    <t>Total biaya pascacetak</t>
  </si>
  <si>
    <t>Keuntungan</t>
  </si>
  <si>
    <t>Cover buku</t>
  </si>
  <si>
    <t>Total biaya kertas cetak</t>
  </si>
  <si>
    <t>Ukuran cover terbuka</t>
  </si>
  <si>
    <t>Jumlah halaman  dalam 1 katern</t>
  </si>
  <si>
    <t>Luas area cetak</t>
  </si>
  <si>
    <t xml:space="preserve">Standar biaya </t>
  </si>
  <si>
    <t>Jumlah pelat cetak</t>
  </si>
  <si>
    <t>Pajak</t>
  </si>
  <si>
    <t>halaman</t>
  </si>
  <si>
    <t>1 lembar pelat cetak berisi</t>
  </si>
  <si>
    <t>lembar</t>
  </si>
  <si>
    <t>Perhitungan Biaya Produksi</t>
  </si>
  <si>
    <t>Cetak</t>
  </si>
  <si>
    <t>CATATAN :</t>
  </si>
  <si>
    <t>Harga komponen produksi dan bahan baku kertas cetak</t>
  </si>
  <si>
    <t>=</t>
  </si>
  <si>
    <t>Pengepakan per dos</t>
  </si>
  <si>
    <t>PPN</t>
  </si>
  <si>
    <t>Halaman cover</t>
  </si>
  <si>
    <t>cm</t>
  </si>
  <si>
    <t>kilogram</t>
  </si>
  <si>
    <t>L</t>
  </si>
  <si>
    <t>TOTAL BIAYA</t>
  </si>
  <si>
    <t>HVS</t>
  </si>
  <si>
    <t xml:space="preserve">Total Biaya Produksi </t>
  </si>
  <si>
    <t>Total Biaya Produksi + Keuntungan</t>
  </si>
  <si>
    <t>Total Biaya Produksi + Keuntungan + PPN</t>
  </si>
  <si>
    <t>Biaya produksi per buku</t>
  </si>
  <si>
    <t>No.</t>
  </si>
  <si>
    <t>Art Carton</t>
  </si>
  <si>
    <t xml:space="preserve">Bahan Baku </t>
  </si>
  <si>
    <t>Jumlah</t>
  </si>
  <si>
    <t xml:space="preserve">Standar harga </t>
  </si>
  <si>
    <t>Judul buku yang dilelangkan</t>
  </si>
  <si>
    <t>1. Lipat</t>
  </si>
  <si>
    <t>2. Komplit</t>
  </si>
  <si>
    <t>3. Jilid lem</t>
  </si>
  <si>
    <t>Pracetak</t>
  </si>
  <si>
    <t>Biaya produksi per halaman</t>
  </si>
  <si>
    <t>Buku</t>
  </si>
  <si>
    <t>x</t>
  </si>
  <si>
    <t>D</t>
  </si>
  <si>
    <t>×</t>
  </si>
  <si>
    <t>Cetakan</t>
  </si>
  <si>
    <t>(cm)</t>
  </si>
  <si>
    <t>Ukuran planonya(cm)</t>
  </si>
  <si>
    <t>Berat 1 buku (gram)</t>
  </si>
  <si>
    <t>Inschiet/waste kertas isi</t>
  </si>
  <si>
    <t>Pengepakan(berat maksimum)</t>
  </si>
  <si>
    <t>IMPOSISI HALAMAN ISI BUKU</t>
  </si>
  <si>
    <r>
      <t>gram/m</t>
    </r>
    <r>
      <rPr>
        <sz val="11"/>
        <color indexed="8"/>
        <rFont val="Times New Roman"/>
        <family val="1"/>
      </rPr>
      <t>²</t>
    </r>
  </si>
  <si>
    <t>Katern 1</t>
  </si>
  <si>
    <t>Wrn</t>
  </si>
  <si>
    <t>Hal</t>
  </si>
  <si>
    <t>i</t>
  </si>
  <si>
    <t>ii</t>
  </si>
  <si>
    <t>iii</t>
  </si>
  <si>
    <t>iv</t>
  </si>
  <si>
    <t>v</t>
  </si>
  <si>
    <t>vi</t>
  </si>
  <si>
    <t>Katern 2</t>
  </si>
  <si>
    <t>Katern 3</t>
  </si>
  <si>
    <t>1. Jumlah pelat cetak</t>
  </si>
  <si>
    <t>Katern 4</t>
  </si>
  <si>
    <t>Katern 5</t>
  </si>
  <si>
    <t>Katern 6</t>
  </si>
  <si>
    <t>Katern 7</t>
  </si>
  <si>
    <t>2. Jumlah pelat cetak</t>
  </si>
  <si>
    <t>Katern 8</t>
  </si>
  <si>
    <t>No</t>
  </si>
  <si>
    <t>4. Memotong buku</t>
  </si>
  <si>
    <t>5. Pengepakan</t>
  </si>
  <si>
    <t>A4</t>
  </si>
  <si>
    <t>TEMATIK</t>
  </si>
  <si>
    <t>AGAMA</t>
  </si>
  <si>
    <t>4 warna</t>
  </si>
  <si>
    <t>Biaya pelat cetak isi</t>
  </si>
  <si>
    <t>Biaya pelat cetak kulit</t>
  </si>
  <si>
    <t>JUDUL BUKU</t>
  </si>
  <si>
    <t>Berat</t>
  </si>
  <si>
    <t>Biaya</t>
  </si>
  <si>
    <t>1 Buku</t>
  </si>
  <si>
    <t>Produksi</t>
  </si>
  <si>
    <t>(gram)</t>
  </si>
  <si>
    <t>Jmlh Buku</t>
  </si>
  <si>
    <t>Ongkos kirim</t>
  </si>
  <si>
    <t xml:space="preserve">                          SPESIFIKASI TEKNIS</t>
  </si>
  <si>
    <t>Vernish Glossy</t>
  </si>
  <si>
    <t>Cetak vernis glossy</t>
  </si>
  <si>
    <t>Diriku Kelas 1 (B. Siswa)</t>
  </si>
  <si>
    <t>Kegemaranku Kelas 1 (B. Siswa)</t>
  </si>
  <si>
    <t>Kegiatanku Kelas 1 (B. Siswa)</t>
  </si>
  <si>
    <t>Keluargaku Kelas 1 (B. Siswa)</t>
  </si>
  <si>
    <t>Diriku Kelas 1 (B. Guru)</t>
  </si>
  <si>
    <t>LAMPUNG</t>
  </si>
  <si>
    <t>Indahnya Kebersamaan Kelas 4 (B. Siswa)</t>
  </si>
  <si>
    <t>Kegemaranku Kelas 1 (B. Guru)</t>
  </si>
  <si>
    <t>Keluargaku Kelas 1 (B. Guru)</t>
  </si>
  <si>
    <t>Berbagai Pekerjaan Kelas 4 (B. Guru)</t>
  </si>
  <si>
    <t>Indahnya Kebersamaan Kelas 4(B. Guru)</t>
  </si>
  <si>
    <t>Selalu Berhemat Energi Kelas 4 (B. Guru)</t>
  </si>
  <si>
    <t>Peduli Terhadap Makhluk Hidup Kls 4 (B. Guru)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</si>
  <si>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</si>
  <si>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</t>
  </si>
  <si>
    <t xml:space="preserve">        </t>
  </si>
  <si>
    <t>Memotong kertas  per kilogram</t>
  </si>
  <si>
    <t>plano</t>
  </si>
  <si>
    <t>kg (berat 1 rim kulit)</t>
  </si>
  <si>
    <t>kg (berat 1 rim isi)</t>
  </si>
  <si>
    <t>Kertas Isi</t>
  </si>
  <si>
    <t>Kertas kulit</t>
  </si>
  <si>
    <t>Pembuatan pelat cetak per lembar ukuran plano</t>
  </si>
  <si>
    <t>Harga 1 kg kertas HVS</t>
  </si>
  <si>
    <t xml:space="preserve">Harga 1 kg Art Carton </t>
  </si>
  <si>
    <t>Kegiatanku Kelas 1 (B. Guru)</t>
  </si>
  <si>
    <t>Pahlawanku Kelas 4 (B. Guru)</t>
  </si>
  <si>
    <t>Standar harga kertas/kg</t>
  </si>
  <si>
    <t>Lipat per lipatan</t>
  </si>
  <si>
    <t>Komplit per katern</t>
  </si>
  <si>
    <t>Cetak warna per lintasan (m. Plano)</t>
  </si>
  <si>
    <t>Jumlah Lipatan</t>
  </si>
  <si>
    <t xml:space="preserve">Biaya </t>
  </si>
  <si>
    <t>Harga</t>
  </si>
  <si>
    <t xml:space="preserve"> + Keuntungan</t>
  </si>
  <si>
    <t>yg dikirim</t>
  </si>
  <si>
    <t>Produkdsi</t>
  </si>
  <si>
    <t xml:space="preserve"> + Keuntungan+PPN</t>
  </si>
  <si>
    <t xml:space="preserve">   Pascacetak</t>
  </si>
  <si>
    <t>Lipat, komplit, jilid dan pengepakan</t>
  </si>
  <si>
    <t>kertas cover</t>
  </si>
  <si>
    <t>warna (4/4)</t>
  </si>
  <si>
    <t>pelat pengganti</t>
  </si>
  <si>
    <t>Berat dalam kg</t>
  </si>
  <si>
    <t>Kertas Isi buku</t>
  </si>
  <si>
    <t>Kertas Cover buku</t>
  </si>
  <si>
    <t>Tebal buku</t>
  </si>
  <si>
    <t>uk.bersih</t>
  </si>
  <si>
    <t>Kelas</t>
  </si>
  <si>
    <t>Judul Buku</t>
  </si>
  <si>
    <t>Ukuran Buku</t>
  </si>
  <si>
    <t>Ket.</t>
  </si>
  <si>
    <t>Bahan Kertas
(gr)</t>
  </si>
  <si>
    <t>Teknik Jilid</t>
  </si>
  <si>
    <t>Finishing
Kulit</t>
  </si>
  <si>
    <t>Hal per
Katern</t>
  </si>
  <si>
    <t xml:space="preserve">Warna Cetak </t>
  </si>
  <si>
    <t>Sampul</t>
  </si>
  <si>
    <t xml:space="preserve">Sampul </t>
  </si>
  <si>
    <t xml:space="preserve">Isi </t>
  </si>
  <si>
    <t>I</t>
  </si>
  <si>
    <t>SISWA</t>
  </si>
  <si>
    <t>AC. 210 g/m2</t>
  </si>
  <si>
    <t>HVS 70 g/m2</t>
  </si>
  <si>
    <t>Perfect Binding</t>
  </si>
  <si>
    <t>Varnish Glossy</t>
  </si>
  <si>
    <t>1</t>
  </si>
  <si>
    <t>2</t>
  </si>
  <si>
    <t>3</t>
  </si>
  <si>
    <t>4</t>
  </si>
  <si>
    <t>GURU</t>
  </si>
  <si>
    <t>II</t>
  </si>
  <si>
    <t>40</t>
  </si>
  <si>
    <t>IV</t>
  </si>
  <si>
    <t>51</t>
  </si>
  <si>
    <t>57</t>
  </si>
  <si>
    <t>58</t>
  </si>
  <si>
    <t>59</t>
  </si>
  <si>
    <t>60</t>
  </si>
  <si>
    <t>61</t>
  </si>
  <si>
    <t>62</t>
  </si>
  <si>
    <t>V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</si>
  <si>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</si>
  <si>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</si>
  <si>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</si>
  <si>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</si>
  <si>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</si>
  <si>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</si>
  <si>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</si>
  <si>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</si>
  <si>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</si>
  <si>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</si>
  <si>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</si>
  <si>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</si>
  <si>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 xml:space="preserve">    Keluargaku kelas I (Buku Guru)</t>
  </si>
  <si>
    <t>Hidup Rukun 2 (B. Siswa)</t>
  </si>
  <si>
    <t>Bermain di Lingkunganku 2 (B. Siswa)</t>
  </si>
  <si>
    <t>Tugasku Sehari-hari 2 (B. Siswa)</t>
  </si>
  <si>
    <t>Aku dan Sekolahku  2 (B. Siswa)</t>
  </si>
  <si>
    <t>Hidup Rukun 2 (B. Guru)</t>
  </si>
  <si>
    <t>Bermain di Lingkunganku 2 (B. Guru)</t>
  </si>
  <si>
    <t>Tugasku Sehari-hari 2 (B. Guru)</t>
  </si>
  <si>
    <t>Aku dan Sekolahku  2 (B. Guru)</t>
  </si>
  <si>
    <t>Selalu Berhemat Energi Kelas 4  (B. Siswa)</t>
  </si>
  <si>
    <t>Peduli Terhadap Makhluk Hidup Kls 4  (B. Siswa)</t>
  </si>
  <si>
    <t>Berbagai Pekerjaan Kelas 4  (B. Siswa)</t>
  </si>
  <si>
    <t>Pahlawanku Kelas 4  (B. Siswa)</t>
  </si>
  <si>
    <t>Benda-benda di Lingkungan Sekitar kita  (B. Siswa)</t>
  </si>
  <si>
    <t>Peristiwa dalam Kehidupan  (B. Siswa)</t>
  </si>
  <si>
    <t>Kerukunan dalam Bermasyarakat  (B. Siswa)</t>
  </si>
  <si>
    <t>Sehat itu Penting  (B. Siswa)</t>
  </si>
  <si>
    <t>Bangga sebagai Bangsa Indonesia  (B. Siswa)</t>
  </si>
  <si>
    <t>Benda-benda di Lingkungan Sekitar kita  (B. Guru)</t>
  </si>
  <si>
    <t>Peristiwa dalam Kehidupan  (B. Guru)</t>
  </si>
  <si>
    <t>Kerukunan dalam Bermasyarakat  (B. Guru)</t>
  </si>
  <si>
    <t>Sehat itu Penting  (B. Guru)</t>
  </si>
  <si>
    <t>Bangga sebagai Bangsa Indonesia  (B. Guru)</t>
  </si>
  <si>
    <t>ayr</t>
  </si>
  <si>
    <t>/</t>
  </si>
  <si>
    <t>warna (4/0)</t>
  </si>
  <si>
    <t>3. Jumlah pelat</t>
  </si>
  <si>
    <t xml:space="preserve"> = 60</t>
  </si>
  <si>
    <t>UNTUK DAERAH :                                     SELURUH INDONESIA</t>
  </si>
  <si>
    <t>Nasional</t>
  </si>
  <si>
    <t>Ongkos Kirim</t>
  </si>
  <si>
    <t>Produksi +</t>
  </si>
  <si>
    <t>di Jakarta</t>
  </si>
  <si>
    <t>di Gorontalo</t>
  </si>
  <si>
    <t>per Buku</t>
  </si>
  <si>
    <t>ayrayr</t>
  </si>
  <si>
    <t>SULAWESI TENGAH (PALU)</t>
  </si>
  <si>
    <t>SULAWESI TENGGARA (KENDARI)</t>
  </si>
  <si>
    <t>SULAWESI BARAT (MAMUJU)</t>
  </si>
  <si>
    <t>MALUKU (AMBON)</t>
  </si>
  <si>
    <t>PAPUA BARAT (MANOKWARI)</t>
  </si>
  <si>
    <t>PAPUA  (JAYAPURA)</t>
  </si>
  <si>
    <t>DKI JAKARTA (JAKARTA PUSAT)</t>
  </si>
  <si>
    <t>GORONTALO (GORONTALO)</t>
  </si>
  <si>
    <t>KALIMANTAN TIMUR (SAMARINDA)</t>
  </si>
  <si>
    <t>RIAU (RIAU)</t>
  </si>
  <si>
    <t>KEP. BANGKA BELITUNG (PANGKAL PINANG)</t>
  </si>
  <si>
    <t>JAMBI (JAMBI)</t>
  </si>
  <si>
    <t>SUMATERA SELATAN (PALEMBANG)</t>
  </si>
  <si>
    <t>BENGKULU (BENGKULU)</t>
  </si>
  <si>
    <t>BANTEN (SERANG)</t>
  </si>
  <si>
    <t>MALUKU UTARA (TERNATE)</t>
  </si>
  <si>
    <t>di Samarinda</t>
  </si>
  <si>
    <t>di Lampung</t>
  </si>
  <si>
    <t>di Riau</t>
  </si>
  <si>
    <t>di Pangkal Pinang</t>
  </si>
  <si>
    <t>di Jambi</t>
  </si>
  <si>
    <t>di Palembang</t>
  </si>
  <si>
    <t>di Bengkulu</t>
  </si>
  <si>
    <t>di Serang</t>
  </si>
  <si>
    <t>di Palu</t>
  </si>
  <si>
    <t>di Kendari</t>
  </si>
  <si>
    <t>di Mamuju</t>
  </si>
  <si>
    <t>di Ambon</t>
  </si>
  <si>
    <t>di Manokwari</t>
  </si>
  <si>
    <t>di Jayapura</t>
  </si>
  <si>
    <t>REKAPITULASI PERHITUNGAN HPS BUKU KURIKULUM 2013 + ONGKOS KIRIM</t>
  </si>
  <si>
    <t>Produksi per</t>
  </si>
  <si>
    <t>(HPS)</t>
  </si>
  <si>
    <t>per halaman</t>
  </si>
  <si>
    <t>Halaman</t>
  </si>
  <si>
    <t xml:space="preserve">Berat </t>
  </si>
  <si>
    <t>Biaya cetak minimem</t>
  </si>
  <si>
    <t>Perhitungan Biaya Kirim ke masing-masing Kabupaten</t>
  </si>
  <si>
    <t>CONTOH PERHITYUNGAN HPS DAN HET PROPINSI/KABUPATEN/KOTA  YANG MENERIMA PENGIRIMAN BUKU KURIKULUM TAHUN 2013</t>
  </si>
  <si>
    <t>JAKARTA-ACEH BESAR</t>
  </si>
  <si>
    <t>JAKARTA - KAB. PIDIE</t>
  </si>
  <si>
    <t>JAKARTA-PANDEGLANG</t>
  </si>
  <si>
    <t>JAKARTA - BENGKULU</t>
  </si>
  <si>
    <t>JAKARTA - KAB. BUNGO</t>
  </si>
  <si>
    <t>JAKARTA - KAB. TANJUNG JABUNG</t>
  </si>
  <si>
    <t>JAKARTA - SUNGAI PENUH</t>
  </si>
  <si>
    <t>JAKARTA - KAB. KAUR</t>
  </si>
  <si>
    <t>JAKARTA - SERANG</t>
  </si>
  <si>
    <t>DIREKTORAT JENDERAL PENDIDIKAN ISLAM</t>
  </si>
  <si>
    <t xml:space="preserve">KEMENTERIAN AGAMA ISLAM </t>
  </si>
  <si>
    <t>PERHITUNGAN HPS CETAK BUKU  KURIKULUM 2013</t>
  </si>
  <si>
    <t xml:space="preserve">   HADIST kelas X (Buku Siswa)</t>
  </si>
  <si>
    <t xml:space="preserve">    TAFSIR  kelas X (Buku Siswa)</t>
  </si>
  <si>
    <t xml:space="preserve">     SKI kelas X(Buku siswa)</t>
  </si>
  <si>
    <t>ILMU KHALAM  kelas X(Buku siswa )</t>
  </si>
  <si>
    <t xml:space="preserve">    BHS ARAB kelas X(Buku Guru)</t>
  </si>
  <si>
    <t>210 x 280</t>
  </si>
  <si>
    <r>
      <t>Jilid Lem per cm</t>
    </r>
    <r>
      <rPr>
        <vertAlign val="superscript"/>
        <sz val="8"/>
        <rFont val="System"/>
        <family val="2"/>
      </rPr>
      <t>2</t>
    </r>
  </si>
  <si>
    <t>QUR'AN HADIS kelas X (Buku Siswa)</t>
  </si>
  <si>
    <t xml:space="preserve">   FIKIH  kelas X (Buku Siswa)</t>
  </si>
  <si>
    <t xml:space="preserve">Lampiran </t>
  </si>
  <si>
    <t>SPESIFIKASI TEKNIS BUKU  AJAR  SISWA  DAN  PEDOMAN GURU KURIKULUM 2013  PAI DAN BHS ARAB  ( MI, MTS dan MA ) KEMENAG TA 2015</t>
  </si>
  <si>
    <t>1. QUR AN HADIS</t>
  </si>
  <si>
    <t>2.  FIKIH</t>
  </si>
  <si>
    <t>3. AKIDAH AKLAK</t>
  </si>
  <si>
    <t>4. BAHASA ARAB</t>
  </si>
  <si>
    <t>5. QUR AN HADIS</t>
  </si>
  <si>
    <t>6.  FIKIH</t>
  </si>
  <si>
    <t>7. AKIDAH AKLAK</t>
  </si>
  <si>
    <t>8. BAHASA ARAB</t>
  </si>
  <si>
    <t>MI</t>
  </si>
  <si>
    <t>SNI14-0434-2006</t>
  </si>
  <si>
    <t>4. SEJARAH KEBUDAYAAN ISLAM</t>
  </si>
  <si>
    <t>5. BAHASA ARAB</t>
  </si>
  <si>
    <t>6.  QUR AN HADIS</t>
  </si>
  <si>
    <t>9. SEJARAH KEBUDAYAAN ISLAM</t>
  </si>
  <si>
    <t>7. FIKIH</t>
  </si>
  <si>
    <t>8. AKIDAH AKHLAK</t>
  </si>
  <si>
    <t>10. BAHAS ARAB</t>
  </si>
  <si>
    <t>GURU             SISWA</t>
  </si>
  <si>
    <t>GURU            SISWA</t>
  </si>
  <si>
    <t>MTS</t>
  </si>
  <si>
    <t>VIII</t>
  </si>
  <si>
    <t>GURU       SISWA</t>
  </si>
  <si>
    <t>1  QUR AN HADIS</t>
  </si>
  <si>
    <t>2. FIKIH</t>
  </si>
  <si>
    <t>3. AKIDAH AKHLAK</t>
  </si>
  <si>
    <t xml:space="preserve">5 BAHASA ARAB </t>
  </si>
  <si>
    <t>6 . QUR AN HADIS</t>
  </si>
  <si>
    <t>7.  FIKIH</t>
  </si>
  <si>
    <t>9.SEJARAH KEBUDAYAAN SISLAM</t>
  </si>
  <si>
    <t>10. BAHASA  ARAB</t>
  </si>
  <si>
    <t>6  QUR AN HADIS</t>
  </si>
  <si>
    <t>1 QUR AN HADIS</t>
  </si>
  <si>
    <t xml:space="preserve">10 BAHASA ARAB </t>
  </si>
  <si>
    <t>XI MA (IPA, IPS, BAHASA)</t>
  </si>
  <si>
    <t>MA</t>
  </si>
  <si>
    <t>Jahid kawat</t>
  </si>
  <si>
    <t xml:space="preserve">Hal Awal </t>
  </si>
  <si>
    <t>Hal sesudah</t>
  </si>
  <si>
    <t>Perubahan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</si>
</sst>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p&quot;* #,##0_);_(&quot;Rp&quot;* \(#,##0\);_(&quot;Rp&quot;* &quot;-&quot;_);_(@_)"/>
    <numFmt numFmtId="165" formatCode="_(&quot;Rp&quot;* #,##0.00_);_(&quot;Rp&quot;* \(#,##0.00\);_(&quot;Rp&quot;* &quot;-&quot;??_);_(@_)"/>
    <numFmt numFmtId="166" formatCode="_([$Rp-421]* #,##0_);_([$Rp-421]* \(#,##0\);_([$Rp-421]* &quot;-&quot;_);_(@_)"/>
    <numFmt numFmtId="167" formatCode="_([$Rp-421]* #,##0.00_);_([$Rp-421]* \(#,##0.00\);_([$Rp-421]* &quot;-&quot;??_);_(@_)"/>
    <numFmt numFmtId="168" formatCode="_([$Rp-421]* #,##0_);_([$Rp-421]* \(#,##0\);_([$Rp-421]* &quot;-&quot;??_);_(@_)"/>
    <numFmt numFmtId="169" formatCode="0.0"/>
    <numFmt numFmtId="170" formatCode="_(* #,##0_);_(* \(#,##0\);_(* &quot;-&quot;??_);_(@_)"/>
    <numFmt numFmtId="171" formatCode="_-* #,##0.00_-;\-* #,##0.00_-;_-* &quot;-&quot;??_-;_-@_-"/>
    <numFmt numFmtId="172" formatCode="#,##0.000"/>
  </numFmts>
  <fonts count="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Calibri"/>
      <family val="2"/>
    </font>
    <font>
      <sz val="12"/>
      <color theme="0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Verdana"/>
      <family val="2"/>
    </font>
    <font>
      <sz val="12"/>
      <color theme="1"/>
      <name val="Cambria"/>
      <family val="2"/>
    </font>
    <font>
      <sz val="12"/>
      <color theme="1"/>
      <name val="Calibri"/>
      <family val="2"/>
      <scheme val="minor"/>
    </font>
    <font>
      <b/>
      <i/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0"/>
      <color theme="0"/>
      <name val="Times New Roman"/>
      <family val="1"/>
    </font>
    <font>
      <sz val="11"/>
      <color rgb="FFFFFF99"/>
      <name val="Times New Roman"/>
      <family val="1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</font>
    <font>
      <b/>
      <sz val="24"/>
      <name val="Times New Roman"/>
      <family val="1"/>
    </font>
    <font>
      <b/>
      <sz val="26"/>
      <name val="Times New Roman"/>
      <family val="1"/>
    </font>
    <font>
      <sz val="26"/>
      <color theme="1"/>
      <name val="Calibri"/>
      <family val="2"/>
      <scheme val="minor"/>
    </font>
    <font>
      <sz val="12"/>
      <name val="Arial Narrow"/>
      <family val="2"/>
    </font>
    <font>
      <sz val="26"/>
      <name val="Times New Roman"/>
      <family val="1"/>
    </font>
    <font>
      <b/>
      <sz val="14"/>
      <color theme="5"/>
      <name val="Tahoma"/>
      <family val="2"/>
    </font>
    <font>
      <sz val="14"/>
      <color theme="5"/>
      <name val="Tahoma"/>
      <family val="2"/>
    </font>
    <font>
      <b/>
      <sz val="12"/>
      <color theme="4"/>
      <name val="Tahoma"/>
      <family val="2"/>
    </font>
    <font>
      <sz val="12"/>
      <color theme="4"/>
      <name val="Tahoma"/>
      <family val="2"/>
    </font>
    <font>
      <sz val="12"/>
      <name val="System"/>
      <family val="2"/>
    </font>
    <font>
      <sz val="12"/>
      <color theme="1"/>
      <name val="System"/>
      <family val="2"/>
    </font>
    <font>
      <vertAlign val="superscript"/>
      <sz val="8"/>
      <name val="System"/>
      <family val="2"/>
    </font>
    <font>
      <sz val="12"/>
      <color indexed="10"/>
      <name val="System"/>
      <family val="2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56E13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CCFF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41" fontId="12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0" fontId="11" fillId="0" borderId="0"/>
    <xf numFmtId="0" fontId="9" fillId="0" borderId="0"/>
    <xf numFmtId="43" fontId="38" fillId="0" borderId="0" applyFont="0" applyFill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5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6" borderId="0" applyNumberFormat="0" applyBorder="0" applyAlignment="0" applyProtection="0"/>
    <xf numFmtId="0" fontId="37" fillId="17" borderId="0" applyNumberFormat="0" applyBorder="0" applyAlignment="0" applyProtection="0"/>
    <xf numFmtId="0" fontId="37" fillId="21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3" borderId="0" applyNumberFormat="0" applyBorder="0" applyAlignment="0" applyProtection="0"/>
    <xf numFmtId="0" fontId="37" fillId="37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22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34" borderId="0" applyNumberFormat="0" applyBorder="0" applyAlignment="0" applyProtection="0"/>
    <xf numFmtId="0" fontId="28" fillId="8" borderId="0" applyNumberFormat="0" applyBorder="0" applyAlignment="0" applyProtection="0"/>
    <xf numFmtId="0" fontId="32" fillId="11" borderId="17" applyNumberFormat="0" applyAlignment="0" applyProtection="0"/>
    <xf numFmtId="0" fontId="34" fillId="12" borderId="20" applyNumberFormat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30" fillId="10" borderId="17" applyNumberFormat="0" applyAlignment="0" applyProtection="0"/>
    <xf numFmtId="0" fontId="33" fillId="0" borderId="19" applyNumberFormat="0" applyFill="0" applyAlignment="0" applyProtection="0"/>
    <xf numFmtId="0" fontId="29" fillId="9" borderId="0" applyNumberFormat="0" applyBorder="0" applyAlignment="0" applyProtection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40" fillId="0" borderId="0"/>
    <xf numFmtId="0" fontId="38" fillId="0" borderId="0"/>
    <xf numFmtId="0" fontId="39" fillId="0" borderId="0"/>
    <xf numFmtId="0" fontId="11" fillId="13" borderId="21" applyNumberFormat="0" applyFont="0" applyAlignment="0" applyProtection="0"/>
    <xf numFmtId="0" fontId="31" fillId="11" borderId="18" applyNumberFormat="0" applyAlignment="0" applyProtection="0"/>
    <xf numFmtId="9" fontId="3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22" applyNumberFormat="0" applyFill="0" applyAlignment="0" applyProtection="0"/>
    <xf numFmtId="0" fontId="35" fillId="0" borderId="0" applyNumberFormat="0" applyFill="0" applyBorder="0" applyAlignment="0" applyProtection="0"/>
    <xf numFmtId="0" fontId="41" fillId="0" borderId="0"/>
    <xf numFmtId="41" fontId="39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vertical="top"/>
    </xf>
    <xf numFmtId="41" fontId="2" fillId="0" borderId="0" applyFont="0" applyFill="0" applyBorder="0" applyAlignment="0" applyProtection="0"/>
    <xf numFmtId="0" fontId="2" fillId="0" borderId="0"/>
    <xf numFmtId="41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</cellStyleXfs>
  <cellXfs count="77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44" fontId="4" fillId="0" borderId="0" xfId="5" applyFont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right"/>
    </xf>
    <xf numFmtId="167" fontId="4" fillId="0" borderId="0" xfId="0" applyNumberFormat="1" applyFont="1" applyBorder="1" applyAlignment="1"/>
    <xf numFmtId="167" fontId="4" fillId="0" borderId="0" xfId="0" applyNumberFormat="1" applyFont="1" applyAlignment="1"/>
    <xf numFmtId="0" fontId="14" fillId="0" borderId="0" xfId="0" applyFont="1"/>
    <xf numFmtId="3" fontId="14" fillId="0" borderId="0" xfId="0" applyNumberFormat="1" applyFont="1"/>
    <xf numFmtId="2" fontId="14" fillId="0" borderId="0" xfId="0" applyNumberFormat="1" applyFont="1"/>
    <xf numFmtId="3" fontId="14" fillId="0" borderId="0" xfId="0" applyNumberFormat="1" applyFont="1" applyBorder="1"/>
    <xf numFmtId="0" fontId="14" fillId="0" borderId="0" xfId="0" applyFont="1" applyBorder="1"/>
    <xf numFmtId="0" fontId="0" fillId="0" borderId="0" xfId="0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6" fillId="0" borderId="0" xfId="0" applyFont="1"/>
    <xf numFmtId="0" fontId="16" fillId="0" borderId="0" xfId="0" applyFont="1" applyBorder="1"/>
    <xf numFmtId="0" fontId="16" fillId="0" borderId="10" xfId="0" applyFont="1" applyBorder="1"/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vertical="center"/>
    </xf>
    <xf numFmtId="167" fontId="14" fillId="0" borderId="0" xfId="0" applyNumberFormat="1" applyFont="1"/>
    <xf numFmtId="0" fontId="19" fillId="0" borderId="0" xfId="0" applyFont="1" applyAlignment="1">
      <alignment vertical="center"/>
    </xf>
    <xf numFmtId="0" fontId="14" fillId="0" borderId="11" xfId="0" applyFont="1" applyBorder="1"/>
    <xf numFmtId="0" fontId="14" fillId="0" borderId="1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0" borderId="10" xfId="0" applyFont="1" applyBorder="1" applyAlignment="1">
      <alignment vertical="center"/>
    </xf>
    <xf numFmtId="167" fontId="14" fillId="0" borderId="1" xfId="0" applyNumberFormat="1" applyFont="1" applyBorder="1"/>
    <xf numFmtId="167" fontId="20" fillId="0" borderId="1" xfId="0" applyNumberFormat="1" applyFont="1" applyBorder="1"/>
    <xf numFmtId="167" fontId="14" fillId="0" borderId="1" xfId="0" applyNumberFormat="1" applyFont="1" applyBorder="1" applyAlignment="1">
      <alignment horizontal="center"/>
    </xf>
    <xf numFmtId="167" fontId="14" fillId="0" borderId="11" xfId="0" applyNumberFormat="1" applyFont="1" applyBorder="1"/>
    <xf numFmtId="167" fontId="15" fillId="0" borderId="1" xfId="0" applyNumberFormat="1" applyFont="1" applyBorder="1"/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0" xfId="0" applyFont="1" applyAlignment="1"/>
    <xf numFmtId="0" fontId="14" fillId="0" borderId="10" xfId="0" applyFont="1" applyBorder="1"/>
    <xf numFmtId="9" fontId="14" fillId="2" borderId="11" xfId="0" applyNumberFormat="1" applyFont="1" applyFill="1" applyBorder="1" applyAlignment="1">
      <alignment horizontal="center"/>
    </xf>
    <xf numFmtId="0" fontId="14" fillId="0" borderId="23" xfId="0" applyFont="1" applyBorder="1"/>
    <xf numFmtId="0" fontId="14" fillId="0" borderId="24" xfId="0" applyFont="1" applyBorder="1" applyAlignment="1"/>
    <xf numFmtId="0" fontId="14" fillId="0" borderId="23" xfId="0" applyFont="1" applyBorder="1" applyAlignment="1"/>
    <xf numFmtId="2" fontId="14" fillId="0" borderId="23" xfId="0" applyNumberFormat="1" applyFont="1" applyBorder="1"/>
    <xf numFmtId="0" fontId="14" fillId="2" borderId="23" xfId="0" applyFont="1" applyFill="1" applyBorder="1" applyAlignment="1">
      <alignment horizontal="center"/>
    </xf>
    <xf numFmtId="167" fontId="14" fillId="0" borderId="0" xfId="0" applyNumberFormat="1" applyFont="1" applyBorder="1"/>
    <xf numFmtId="0" fontId="4" fillId="0" borderId="0" xfId="6" applyFont="1" applyFill="1"/>
    <xf numFmtId="0" fontId="4" fillId="0" borderId="0" xfId="6" applyFont="1" applyFill="1" applyAlignment="1">
      <alignment horizontal="center"/>
    </xf>
    <xf numFmtId="0" fontId="14" fillId="2" borderId="23" xfId="0" applyFont="1" applyFill="1" applyBorder="1"/>
    <xf numFmtId="167" fontId="42" fillId="2" borderId="1" xfId="0" applyNumberFormat="1" applyFont="1" applyFill="1" applyBorder="1"/>
    <xf numFmtId="0" fontId="43" fillId="0" borderId="0" xfId="0" applyFont="1" applyBorder="1" applyAlignment="1">
      <alignment horizontal="center"/>
    </xf>
    <xf numFmtId="0" fontId="43" fillId="0" borderId="4" xfId="0" applyFont="1" applyBorder="1" applyAlignment="1">
      <alignment horizontal="center"/>
    </xf>
    <xf numFmtId="0" fontId="0" fillId="0" borderId="0" xfId="0" applyBorder="1"/>
    <xf numFmtId="0" fontId="17" fillId="0" borderId="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4" fillId="0" borderId="24" xfId="0" applyFont="1" applyBorder="1"/>
    <xf numFmtId="0" fontId="14" fillId="0" borderId="24" xfId="0" applyFont="1" applyFill="1" applyBorder="1" applyAlignment="1">
      <alignment horizontal="left"/>
    </xf>
    <xf numFmtId="0" fontId="14" fillId="0" borderId="25" xfId="0" applyFont="1" applyBorder="1" applyAlignment="1">
      <alignment vertical="center"/>
    </xf>
    <xf numFmtId="0" fontId="16" fillId="0" borderId="23" xfId="0" applyFont="1" applyBorder="1"/>
    <xf numFmtId="0" fontId="20" fillId="0" borderId="23" xfId="0" applyFont="1" applyBorder="1"/>
    <xf numFmtId="0" fontId="14" fillId="0" borderId="25" xfId="0" applyFont="1" applyBorder="1" applyAlignment="1">
      <alignment horizontal="left" vertical="center"/>
    </xf>
    <xf numFmtId="0" fontId="20" fillId="0" borderId="23" xfId="0" applyFont="1" applyFill="1" applyBorder="1"/>
    <xf numFmtId="0" fontId="20" fillId="0" borderId="24" xfId="0" applyFont="1" applyFill="1" applyBorder="1"/>
    <xf numFmtId="0" fontId="20" fillId="0" borderId="0" xfId="0" applyFont="1" applyFill="1" applyBorder="1"/>
    <xf numFmtId="0" fontId="20" fillId="0" borderId="24" xfId="0" applyFont="1" applyBorder="1"/>
    <xf numFmtId="0" fontId="14" fillId="2" borderId="11" xfId="0" applyFont="1" applyFill="1" applyBorder="1" applyAlignment="1">
      <alignment horizontal="left"/>
    </xf>
    <xf numFmtId="0" fontId="14" fillId="2" borderId="24" xfId="0" applyFont="1" applyFill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6" fillId="0" borderId="25" xfId="0" applyFont="1" applyBorder="1"/>
    <xf numFmtId="0" fontId="14" fillId="0" borderId="25" xfId="0" applyFont="1" applyBorder="1"/>
    <xf numFmtId="0" fontId="16" fillId="0" borderId="24" xfId="0" applyFont="1" applyBorder="1"/>
    <xf numFmtId="0" fontId="14" fillId="0" borderId="5" xfId="0" applyFont="1" applyBorder="1" applyAlignment="1">
      <alignment vertical="center"/>
    </xf>
    <xf numFmtId="0" fontId="14" fillId="2" borderId="12" xfId="0" applyFont="1" applyFill="1" applyBorder="1"/>
    <xf numFmtId="0" fontId="14" fillId="2" borderId="2" xfId="0" applyFont="1" applyFill="1" applyBorder="1" applyAlignment="1">
      <alignment horizontal="center"/>
    </xf>
    <xf numFmtId="3" fontId="14" fillId="2" borderId="23" xfId="0" applyNumberFormat="1" applyFont="1" applyFill="1" applyBorder="1" applyAlignment="1">
      <alignment horizontal="center"/>
    </xf>
    <xf numFmtId="0" fontId="14" fillId="0" borderId="6" xfId="0" applyFont="1" applyBorder="1" applyAlignment="1">
      <alignment vertical="center"/>
    </xf>
    <xf numFmtId="0" fontId="14" fillId="0" borderId="6" xfId="0" applyFont="1" applyBorder="1"/>
    <xf numFmtId="0" fontId="21" fillId="2" borderId="23" xfId="0" applyFont="1" applyFill="1" applyBorder="1" applyAlignment="1">
      <alignment horizontal="center"/>
    </xf>
    <xf numFmtId="166" fontId="14" fillId="0" borderId="11" xfId="0" applyNumberFormat="1" applyFont="1" applyBorder="1"/>
    <xf numFmtId="3" fontId="14" fillId="0" borderId="23" xfId="0" applyNumberFormat="1" applyFont="1" applyBorder="1" applyAlignment="1">
      <alignment horizontal="center"/>
    </xf>
    <xf numFmtId="166" fontId="14" fillId="2" borderId="11" xfId="0" applyNumberFormat="1" applyFont="1" applyFill="1" applyBorder="1"/>
    <xf numFmtId="1" fontId="14" fillId="2" borderId="23" xfId="0" applyNumberFormat="1" applyFont="1" applyFill="1" applyBorder="1" applyAlignment="1">
      <alignment horizontal="center"/>
    </xf>
    <xf numFmtId="3" fontId="14" fillId="0" borderId="23" xfId="0" applyNumberFormat="1" applyFont="1" applyBorder="1"/>
    <xf numFmtId="3" fontId="14" fillId="2" borderId="23" xfId="0" applyNumberFormat="1" applyFont="1" applyFill="1" applyBorder="1"/>
    <xf numFmtId="9" fontId="14" fillId="2" borderId="23" xfId="0" applyNumberFormat="1" applyFont="1" applyFill="1" applyBorder="1" applyAlignment="1">
      <alignment horizontal="center"/>
    </xf>
    <xf numFmtId="2" fontId="14" fillId="0" borderId="11" xfId="0" applyNumberFormat="1" applyFont="1" applyBorder="1"/>
    <xf numFmtId="0" fontId="14" fillId="2" borderId="0" xfId="0" applyFont="1" applyFill="1" applyBorder="1"/>
    <xf numFmtId="0" fontId="14" fillId="2" borderId="24" xfId="0" applyFont="1" applyFill="1" applyBorder="1"/>
    <xf numFmtId="0" fontId="0" fillId="2" borderId="11" xfId="0" applyFill="1" applyBorder="1" applyAlignment="1">
      <alignment horizontal="center"/>
    </xf>
    <xf numFmtId="166" fontId="14" fillId="2" borderId="23" xfId="0" applyNumberFormat="1" applyFont="1" applyFill="1" applyBorder="1" applyAlignment="1">
      <alignment horizontal="center" vertical="center"/>
    </xf>
    <xf numFmtId="9" fontId="21" fillId="2" borderId="23" xfId="0" applyNumberFormat="1" applyFont="1" applyFill="1" applyBorder="1" applyAlignment="1">
      <alignment horizontal="center"/>
    </xf>
    <xf numFmtId="1" fontId="16" fillId="0" borderId="0" xfId="0" applyNumberFormat="1" applyFont="1" applyBorder="1" applyAlignment="1">
      <alignment horizontal="left"/>
    </xf>
    <xf numFmtId="172" fontId="14" fillId="0" borderId="0" xfId="0" applyNumberFormat="1" applyFont="1" applyBorder="1"/>
    <xf numFmtId="0" fontId="0" fillId="2" borderId="23" xfId="0" applyFill="1" applyBorder="1" applyAlignment="1">
      <alignment horizontal="center" vertical="center"/>
    </xf>
    <xf numFmtId="1" fontId="14" fillId="2" borderId="23" xfId="0" applyNumberFormat="1" applyFont="1" applyFill="1" applyBorder="1" applyAlignment="1"/>
    <xf numFmtId="0" fontId="14" fillId="0" borderId="10" xfId="0" applyFont="1" applyFill="1" applyBorder="1" applyAlignment="1">
      <alignment horizontal="left"/>
    </xf>
    <xf numFmtId="0" fontId="14" fillId="0" borderId="25" xfId="0" applyFont="1" applyFill="1" applyBorder="1" applyAlignment="1">
      <alignment horizontal="left"/>
    </xf>
    <xf numFmtId="0" fontId="14" fillId="41" borderId="1" xfId="0" applyFont="1" applyFill="1" applyBorder="1" applyAlignment="1">
      <alignment horizontal="center"/>
    </xf>
    <xf numFmtId="1" fontId="14" fillId="41" borderId="1" xfId="0" applyNumberFormat="1" applyFont="1" applyFill="1" applyBorder="1" applyAlignment="1">
      <alignment horizontal="center"/>
    </xf>
    <xf numFmtId="1" fontId="14" fillId="41" borderId="24" xfId="0" applyNumberFormat="1" applyFont="1" applyFill="1" applyBorder="1" applyAlignment="1">
      <alignment horizontal="center"/>
    </xf>
    <xf numFmtId="1" fontId="14" fillId="41" borderId="11" xfId="0" applyNumberFormat="1" applyFont="1" applyFill="1" applyBorder="1" applyAlignment="1">
      <alignment horizontal="center"/>
    </xf>
    <xf numFmtId="0" fontId="44" fillId="6" borderId="2" xfId="0" applyFont="1" applyFill="1" applyBorder="1" applyAlignment="1">
      <alignment horizontal="center" textRotation="90"/>
    </xf>
    <xf numFmtId="9" fontId="14" fillId="41" borderId="1" xfId="0" applyNumberFormat="1" applyFont="1" applyFill="1" applyBorder="1" applyAlignment="1">
      <alignment horizontal="center"/>
    </xf>
    <xf numFmtId="3" fontId="14" fillId="41" borderId="1" xfId="0" applyNumberFormat="1" applyFont="1" applyFill="1" applyBorder="1" applyAlignment="1">
      <alignment horizontal="center"/>
    </xf>
    <xf numFmtId="1" fontId="14" fillId="41" borderId="23" xfId="0" applyNumberFormat="1" applyFont="1" applyFill="1" applyBorder="1" applyAlignment="1">
      <alignment horizontal="center"/>
    </xf>
    <xf numFmtId="0" fontId="14" fillId="41" borderId="11" xfId="0" applyFont="1" applyFill="1" applyBorder="1"/>
    <xf numFmtId="166" fontId="14" fillId="41" borderId="1" xfId="0" applyNumberFormat="1" applyFont="1" applyFill="1" applyBorder="1"/>
    <xf numFmtId="2" fontId="14" fillId="41" borderId="1" xfId="0" applyNumberFormat="1" applyFont="1" applyFill="1" applyBorder="1" applyAlignment="1">
      <alignment horizontal="center"/>
    </xf>
    <xf numFmtId="9" fontId="21" fillId="41" borderId="1" xfId="0" applyNumberFormat="1" applyFont="1" applyFill="1" applyBorder="1" applyAlignment="1">
      <alignment horizontal="center"/>
    </xf>
    <xf numFmtId="167" fontId="14" fillId="41" borderId="1" xfId="0" applyNumberFormat="1" applyFont="1" applyFill="1" applyBorder="1"/>
    <xf numFmtId="0" fontId="14" fillId="41" borderId="2" xfId="0" applyFont="1" applyFill="1" applyBorder="1" applyAlignment="1">
      <alignment horizontal="center"/>
    </xf>
    <xf numFmtId="9" fontId="14" fillId="41" borderId="1" xfId="0" applyNumberFormat="1" applyFont="1" applyFill="1" applyBorder="1" applyAlignment="1">
      <alignment horizontal="center" vertical="center"/>
    </xf>
    <xf numFmtId="166" fontId="14" fillId="41" borderId="1" xfId="80" applyNumberFormat="1" applyFont="1" applyFill="1" applyBorder="1" applyAlignment="1">
      <alignment horizontal="center"/>
    </xf>
    <xf numFmtId="166" fontId="0" fillId="41" borderId="1" xfId="0" applyNumberFormat="1" applyFill="1" applyBorder="1" applyAlignment="1">
      <alignment horizontal="left"/>
    </xf>
    <xf numFmtId="168" fontId="14" fillId="41" borderId="1" xfId="0" applyNumberFormat="1" applyFont="1" applyFill="1" applyBorder="1"/>
    <xf numFmtId="37" fontId="14" fillId="41" borderId="1" xfId="0" applyNumberFormat="1" applyFont="1" applyFill="1" applyBorder="1"/>
    <xf numFmtId="1" fontId="14" fillId="0" borderId="23" xfId="0" applyNumberFormat="1" applyFont="1" applyBorder="1"/>
    <xf numFmtId="168" fontId="14" fillId="2" borderId="23" xfId="0" applyNumberFormat="1" applyFont="1" applyFill="1" applyBorder="1" applyAlignment="1">
      <alignment horizontal="center"/>
    </xf>
    <xf numFmtId="0" fontId="14" fillId="41" borderId="23" xfId="0" applyFont="1" applyFill="1" applyBorder="1"/>
    <xf numFmtId="0" fontId="6" fillId="41" borderId="11" xfId="0" applyFont="1" applyFill="1" applyBorder="1" applyAlignment="1">
      <alignment horizontal="center"/>
    </xf>
    <xf numFmtId="0" fontId="6" fillId="41" borderId="24" xfId="0" applyFont="1" applyFill="1" applyBorder="1" applyAlignment="1">
      <alignment horizontal="center"/>
    </xf>
    <xf numFmtId="1" fontId="14" fillId="41" borderId="23" xfId="0" applyNumberFormat="1" applyFont="1" applyFill="1" applyBorder="1" applyAlignment="1"/>
    <xf numFmtId="0" fontId="14" fillId="41" borderId="23" xfId="0" applyFont="1" applyFill="1" applyBorder="1" applyAlignment="1">
      <alignment horizontal="center"/>
    </xf>
    <xf numFmtId="0" fontId="14" fillId="41" borderId="11" xfId="0" applyFont="1" applyFill="1" applyBorder="1" applyAlignment="1">
      <alignment horizontal="center"/>
    </xf>
    <xf numFmtId="0" fontId="14" fillId="0" borderId="8" xfId="0" applyFont="1" applyBorder="1" applyAlignment="1">
      <alignment horizontal="center"/>
    </xf>
    <xf numFmtId="1" fontId="14" fillId="41" borderId="10" xfId="0" applyNumberFormat="1" applyFont="1" applyFill="1" applyBorder="1" applyAlignment="1">
      <alignment horizontal="center"/>
    </xf>
    <xf numFmtId="0" fontId="14" fillId="41" borderId="24" xfId="0" applyFont="1" applyFill="1" applyBorder="1" applyAlignment="1">
      <alignment horizontal="center"/>
    </xf>
    <xf numFmtId="0" fontId="14" fillId="41" borderId="10" xfId="0" applyFont="1" applyFill="1" applyBorder="1" applyAlignment="1">
      <alignment horizontal="center"/>
    </xf>
    <xf numFmtId="0" fontId="14" fillId="41" borderId="23" xfId="0" applyFont="1" applyFill="1" applyBorder="1" applyAlignment="1">
      <alignment horizontal="left"/>
    </xf>
    <xf numFmtId="0" fontId="14" fillId="41" borderId="11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3" fontId="14" fillId="41" borderId="24" xfId="0" applyNumberFormat="1" applyFont="1" applyFill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14" fillId="41" borderId="6" xfId="0" applyFont="1" applyFill="1" applyBorder="1" applyAlignment="1">
      <alignment horizontal="center" vertical="center"/>
    </xf>
    <xf numFmtId="0" fontId="14" fillId="41" borderId="25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/>
    </xf>
    <xf numFmtId="9" fontId="14" fillId="0" borderId="23" xfId="0" applyNumberFormat="1" applyFont="1" applyBorder="1"/>
    <xf numFmtId="0" fontId="14" fillId="0" borderId="9" xfId="0" applyFont="1" applyBorder="1"/>
    <xf numFmtId="0" fontId="14" fillId="0" borderId="6" xfId="0" applyFont="1" applyBorder="1" applyAlignment="1">
      <alignment horizontal="left"/>
    </xf>
    <xf numFmtId="0" fontId="14" fillId="0" borderId="12" xfId="0" applyFont="1" applyBorder="1"/>
    <xf numFmtId="0" fontId="14" fillId="0" borderId="23" xfId="0" applyFont="1" applyFill="1" applyBorder="1" applyAlignment="1">
      <alignment horizontal="left"/>
    </xf>
    <xf numFmtId="0" fontId="14" fillId="0" borderId="7" xfId="0" applyFont="1" applyBorder="1"/>
    <xf numFmtId="0" fontId="14" fillId="41" borderId="24" xfId="0" applyFont="1" applyFill="1" applyBorder="1" applyAlignment="1">
      <alignment horizontal="right" vertical="center"/>
    </xf>
    <xf numFmtId="0" fontId="0" fillId="41" borderId="23" xfId="0" applyFill="1" applyBorder="1" applyAlignment="1">
      <alignment horizontal="center" vertical="center"/>
    </xf>
    <xf numFmtId="0" fontId="14" fillId="41" borderId="11" xfId="0" applyFont="1" applyFill="1" applyBorder="1" applyAlignment="1"/>
    <xf numFmtId="0" fontId="14" fillId="41" borderId="23" xfId="0" applyFont="1" applyFill="1" applyBorder="1" applyAlignment="1"/>
    <xf numFmtId="0" fontId="14" fillId="2" borderId="25" xfId="0" applyFont="1" applyFill="1" applyBorder="1" applyAlignment="1">
      <alignment horizontal="center"/>
    </xf>
    <xf numFmtId="167" fontId="20" fillId="40" borderId="1" xfId="0" applyNumberFormat="1" applyFont="1" applyFill="1" applyBorder="1"/>
    <xf numFmtId="167" fontId="15" fillId="40" borderId="1" xfId="0" applyNumberFormat="1" applyFont="1" applyFill="1" applyBorder="1"/>
    <xf numFmtId="167" fontId="15" fillId="42" borderId="1" xfId="0" applyNumberFormat="1" applyFont="1" applyFill="1" applyBorder="1"/>
    <xf numFmtId="0" fontId="49" fillId="0" borderId="0" xfId="0" applyFont="1"/>
    <xf numFmtId="0" fontId="49" fillId="0" borderId="0" xfId="0" applyFont="1" applyAlignment="1">
      <alignment wrapText="1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/>
    <xf numFmtId="0" fontId="51" fillId="0" borderId="0" xfId="0" applyFont="1"/>
    <xf numFmtId="0" fontId="50" fillId="0" borderId="3" xfId="0" applyFont="1" applyFill="1" applyBorder="1" applyAlignment="1">
      <alignment horizontal="center" vertical="center"/>
    </xf>
    <xf numFmtId="0" fontId="50" fillId="0" borderId="3" xfId="0" applyFont="1" applyFill="1" applyBorder="1" applyAlignment="1">
      <alignment horizontal="center" vertical="center" wrapText="1"/>
    </xf>
    <xf numFmtId="0" fontId="50" fillId="0" borderId="34" xfId="0" applyFont="1" applyFill="1" applyBorder="1" applyAlignment="1">
      <alignment horizontal="center" vertical="center"/>
    </xf>
    <xf numFmtId="0" fontId="50" fillId="0" borderId="35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/>
    </xf>
    <xf numFmtId="0" fontId="50" fillId="0" borderId="36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left" vertical="top" wrapText="1" indent="1"/>
    </xf>
    <xf numFmtId="0" fontId="49" fillId="2" borderId="1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51" fillId="0" borderId="36" xfId="0" applyFont="1" applyFill="1" applyBorder="1" applyAlignment="1">
      <alignment horizontal="center" vertical="center"/>
    </xf>
    <xf numFmtId="0" fontId="49" fillId="0" borderId="0" xfId="0" quotePrefix="1" applyFont="1"/>
    <xf numFmtId="0" fontId="49" fillId="0" borderId="38" xfId="0" applyFont="1" applyFill="1" applyBorder="1" applyAlignment="1">
      <alignment horizontal="left" vertical="top" wrapText="1" indent="1"/>
    </xf>
    <xf numFmtId="0" fontId="51" fillId="0" borderId="38" xfId="0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left" vertical="center" wrapText="1" indent="1"/>
    </xf>
    <xf numFmtId="0" fontId="51" fillId="0" borderId="2" xfId="0" applyFont="1" applyFill="1" applyBorder="1" applyAlignment="1">
      <alignment horizontal="center" vertical="center"/>
    </xf>
    <xf numFmtId="0" fontId="49" fillId="2" borderId="38" xfId="0" applyFont="1" applyFill="1" applyBorder="1" applyAlignment="1">
      <alignment horizontal="center" vertical="center" wrapText="1"/>
    </xf>
    <xf numFmtId="0" fontId="53" fillId="0" borderId="38" xfId="0" applyFont="1" applyFill="1" applyBorder="1" applyAlignment="1">
      <alignment horizontal="center" vertical="center"/>
    </xf>
    <xf numFmtId="0" fontId="53" fillId="0" borderId="2" xfId="0" applyFont="1" applyFill="1" applyBorder="1" applyAlignment="1">
      <alignment horizontal="center" vertical="center"/>
    </xf>
    <xf numFmtId="0" fontId="49" fillId="0" borderId="3" xfId="0" applyFont="1" applyFill="1" applyBorder="1" applyAlignment="1">
      <alignment horizontal="left" vertical="top" wrapText="1" indent="1"/>
    </xf>
    <xf numFmtId="0" fontId="51" fillId="0" borderId="41" xfId="0" applyFont="1" applyFill="1" applyBorder="1" applyAlignment="1">
      <alignment horizontal="center" vertical="center"/>
    </xf>
    <xf numFmtId="0" fontId="49" fillId="2" borderId="2" xfId="0" applyFont="1" applyFill="1" applyBorder="1" applyAlignment="1">
      <alignment horizontal="center" vertical="center" wrapText="1"/>
    </xf>
    <xf numFmtId="0" fontId="54" fillId="0" borderId="36" xfId="0" applyFont="1" applyFill="1" applyBorder="1" applyAlignment="1">
      <alignment horizontal="center" vertical="center"/>
    </xf>
    <xf numFmtId="0" fontId="54" fillId="0" borderId="34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left" wrapText="1" indent="1"/>
    </xf>
    <xf numFmtId="0" fontId="54" fillId="0" borderId="41" xfId="0" applyFont="1" applyFill="1" applyBorder="1" applyAlignment="1">
      <alignment horizontal="center" vertical="center"/>
    </xf>
    <xf numFmtId="0" fontId="54" fillId="0" borderId="42" xfId="0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horizontal="left" wrapText="1" indent="1"/>
    </xf>
    <xf numFmtId="0" fontId="49" fillId="0" borderId="2" xfId="0" applyFont="1" applyFill="1" applyBorder="1" applyAlignment="1">
      <alignment horizontal="left" vertical="top" wrapText="1" indent="1"/>
    </xf>
    <xf numFmtId="0" fontId="11" fillId="0" borderId="0" xfId="0" applyFont="1"/>
    <xf numFmtId="167" fontId="4" fillId="2" borderId="43" xfId="80" applyNumberFormat="1" applyFont="1" applyFill="1" applyBorder="1" applyAlignment="1">
      <alignment horizontal="center"/>
    </xf>
    <xf numFmtId="0" fontId="4" fillId="2" borderId="44" xfId="6" applyFont="1" applyFill="1" applyBorder="1"/>
    <xf numFmtId="0" fontId="4" fillId="0" borderId="43" xfId="6" applyFont="1" applyFill="1" applyBorder="1" applyAlignment="1">
      <alignment horizontal="center" vertical="center"/>
    </xf>
    <xf numFmtId="0" fontId="4" fillId="0" borderId="44" xfId="6" applyFont="1" applyFill="1" applyBorder="1" applyAlignment="1">
      <alignment horizontal="center"/>
    </xf>
    <xf numFmtId="0" fontId="16" fillId="0" borderId="44" xfId="6" applyFont="1" applyFill="1" applyBorder="1" applyAlignment="1">
      <alignment horizontal="center"/>
    </xf>
    <xf numFmtId="3" fontId="16" fillId="0" borderId="43" xfId="0" applyNumberFormat="1" applyFont="1" applyBorder="1" applyAlignment="1">
      <alignment horizontal="center"/>
    </xf>
    <xf numFmtId="37" fontId="4" fillId="2" borderId="47" xfId="1" applyNumberFormat="1" applyFont="1" applyFill="1" applyBorder="1" applyAlignment="1">
      <alignment horizontal="center"/>
    </xf>
    <xf numFmtId="165" fontId="16" fillId="0" borderId="47" xfId="0" applyNumberFormat="1" applyFont="1" applyBorder="1" applyAlignment="1">
      <alignment horizontal="left" indent="2"/>
    </xf>
    <xf numFmtId="167" fontId="4" fillId="2" borderId="47" xfId="1" applyNumberFormat="1" applyFont="1" applyFill="1" applyBorder="1" applyAlignment="1">
      <alignment horizontal="center"/>
    </xf>
    <xf numFmtId="3" fontId="16" fillId="0" borderId="44" xfId="0" applyNumberFormat="1" applyFont="1" applyBorder="1" applyAlignment="1">
      <alignment horizontal="center"/>
    </xf>
    <xf numFmtId="37" fontId="4" fillId="2" borderId="48" xfId="1" applyNumberFormat="1" applyFont="1" applyFill="1" applyBorder="1" applyAlignment="1">
      <alignment horizontal="center"/>
    </xf>
    <xf numFmtId="165" fontId="16" fillId="0" borderId="48" xfId="0" applyNumberFormat="1" applyFont="1" applyBorder="1" applyAlignment="1">
      <alignment horizontal="left" indent="2"/>
    </xf>
    <xf numFmtId="167" fontId="4" fillId="2" borderId="48" xfId="1" applyNumberFormat="1" applyFont="1" applyFill="1" applyBorder="1" applyAlignment="1">
      <alignment horizontal="center"/>
    </xf>
    <xf numFmtId="167" fontId="4" fillId="2" borderId="44" xfId="80" applyNumberFormat="1" applyFont="1" applyFill="1" applyBorder="1" applyAlignment="1">
      <alignment horizontal="center"/>
    </xf>
    <xf numFmtId="165" fontId="16" fillId="0" borderId="44" xfId="0" applyNumberFormat="1" applyFont="1" applyBorder="1" applyAlignment="1">
      <alignment horizontal="left" indent="2"/>
    </xf>
    <xf numFmtId="3" fontId="41" fillId="0" borderId="44" xfId="0" applyNumberFormat="1" applyFont="1" applyBorder="1" applyAlignment="1">
      <alignment horizontal="center"/>
    </xf>
    <xf numFmtId="0" fontId="41" fillId="0" borderId="44" xfId="0" applyFont="1" applyBorder="1" applyAlignment="1">
      <alignment horizontal="center"/>
    </xf>
    <xf numFmtId="165" fontId="41" fillId="0" borderId="44" xfId="0" applyNumberFormat="1" applyFont="1" applyBorder="1" applyAlignment="1">
      <alignment horizontal="left" indent="2"/>
    </xf>
    <xf numFmtId="167" fontId="4" fillId="2" borderId="44" xfId="1" applyNumberFormat="1" applyFont="1" applyFill="1" applyBorder="1" applyAlignment="1">
      <alignment horizontal="center"/>
    </xf>
    <xf numFmtId="165" fontId="41" fillId="0" borderId="45" xfId="0" applyNumberFormat="1" applyFont="1" applyBorder="1" applyAlignment="1">
      <alignment horizontal="left" indent="2"/>
    </xf>
    <xf numFmtId="167" fontId="4" fillId="2" borderId="45" xfId="1" applyNumberFormat="1" applyFont="1" applyFill="1" applyBorder="1" applyAlignment="1">
      <alignment horizontal="center"/>
    </xf>
    <xf numFmtId="167" fontId="4" fillId="2" borderId="45" xfId="80" applyNumberFormat="1" applyFont="1" applyFill="1" applyBorder="1" applyAlignment="1">
      <alignment horizontal="center"/>
    </xf>
    <xf numFmtId="37" fontId="4" fillId="2" borderId="44" xfId="1" applyNumberFormat="1" applyFont="1" applyFill="1" applyBorder="1" applyAlignment="1">
      <alignment horizontal="center"/>
    </xf>
    <xf numFmtId="3" fontId="16" fillId="0" borderId="45" xfId="0" applyNumberFormat="1" applyFont="1" applyBorder="1" applyAlignment="1">
      <alignment horizontal="center"/>
    </xf>
    <xf numFmtId="37" fontId="4" fillId="2" borderId="49" xfId="1" applyNumberFormat="1" applyFont="1" applyFill="1" applyBorder="1" applyAlignment="1">
      <alignment horizontal="center"/>
    </xf>
    <xf numFmtId="165" fontId="16" fillId="0" borderId="49" xfId="0" applyNumberFormat="1" applyFont="1" applyBorder="1" applyAlignment="1">
      <alignment horizontal="left" indent="2"/>
    </xf>
    <xf numFmtId="167" fontId="4" fillId="2" borderId="49" xfId="1" applyNumberFormat="1" applyFont="1" applyFill="1" applyBorder="1" applyAlignment="1">
      <alignment horizontal="center"/>
    </xf>
    <xf numFmtId="3" fontId="16" fillId="0" borderId="44" xfId="0" applyNumberFormat="1" applyFont="1" applyBorder="1" applyAlignment="1">
      <alignment horizontal="center" vertical="center"/>
    </xf>
    <xf numFmtId="37" fontId="4" fillId="2" borderId="44" xfId="1" applyNumberFormat="1" applyFont="1" applyFill="1" applyBorder="1" applyAlignment="1">
      <alignment horizontal="center" vertical="center"/>
    </xf>
    <xf numFmtId="167" fontId="4" fillId="2" borderId="44" xfId="1" applyNumberFormat="1" applyFont="1" applyFill="1" applyBorder="1" applyAlignment="1">
      <alignment horizontal="center" vertical="center"/>
    </xf>
    <xf numFmtId="167" fontId="4" fillId="2" borderId="44" xfId="80" applyNumberFormat="1" applyFont="1" applyFill="1" applyBorder="1" applyAlignment="1">
      <alignment horizontal="center" vertical="center"/>
    </xf>
    <xf numFmtId="3" fontId="16" fillId="0" borderId="45" xfId="0" applyNumberFormat="1" applyFont="1" applyBorder="1" applyAlignment="1">
      <alignment horizontal="center" vertical="center"/>
    </xf>
    <xf numFmtId="37" fontId="4" fillId="2" borderId="45" xfId="1" applyNumberFormat="1" applyFont="1" applyFill="1" applyBorder="1" applyAlignment="1">
      <alignment horizontal="center" vertical="center"/>
    </xf>
    <xf numFmtId="167" fontId="4" fillId="2" borderId="46" xfId="1" applyNumberFormat="1" applyFont="1" applyFill="1" applyBorder="1" applyAlignment="1">
      <alignment horizontal="center" vertical="center"/>
    </xf>
    <xf numFmtId="167" fontId="4" fillId="2" borderId="46" xfId="80" applyNumberFormat="1" applyFont="1" applyFill="1" applyBorder="1" applyAlignment="1">
      <alignment horizontal="center" vertical="center"/>
    </xf>
    <xf numFmtId="0" fontId="14" fillId="4" borderId="11" xfId="0" applyFont="1" applyFill="1" applyBorder="1"/>
    <xf numFmtId="9" fontId="6" fillId="2" borderId="23" xfId="0" applyNumberFormat="1" applyFont="1" applyFill="1" applyBorder="1" applyAlignment="1">
      <alignment horizontal="center"/>
    </xf>
    <xf numFmtId="170" fontId="0" fillId="4" borderId="1" xfId="76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41" borderId="24" xfId="0" applyFont="1" applyFill="1" applyBorder="1" applyAlignment="1">
      <alignment horizontal="center"/>
    </xf>
    <xf numFmtId="0" fontId="14" fillId="41" borderId="23" xfId="0" applyFont="1" applyFill="1" applyBorder="1" applyAlignment="1">
      <alignment horizontal="center"/>
    </xf>
    <xf numFmtId="0" fontId="44" fillId="6" borderId="13" xfId="0" applyFont="1" applyFill="1" applyBorder="1" applyAlignment="1">
      <alignment horizontal="center" textRotation="90"/>
    </xf>
    <xf numFmtId="0" fontId="18" fillId="6" borderId="2" xfId="0" applyFont="1" applyFill="1" applyBorder="1" applyAlignment="1">
      <alignment horizontal="center" vertical="center"/>
    </xf>
    <xf numFmtId="0" fontId="47" fillId="41" borderId="23" xfId="0" applyFont="1" applyFill="1" applyBorder="1" applyAlignment="1">
      <alignment horizontal="left"/>
    </xf>
    <xf numFmtId="0" fontId="6" fillId="41" borderId="23" xfId="0" applyFont="1" applyFill="1" applyBorder="1" applyAlignment="1">
      <alignment horizontal="left"/>
    </xf>
    <xf numFmtId="0" fontId="14" fillId="0" borderId="23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4" fillId="0" borderId="2" xfId="6" applyFont="1" applyFill="1" applyBorder="1" applyAlignment="1">
      <alignment horizontal="center" vertical="center"/>
    </xf>
    <xf numFmtId="3" fontId="14" fillId="41" borderId="24" xfId="0" applyNumberFormat="1" applyFont="1" applyFill="1" applyBorder="1" applyAlignment="1">
      <alignment horizontal="center" vertical="center"/>
    </xf>
    <xf numFmtId="0" fontId="41" fillId="0" borderId="45" xfId="0" applyFont="1" applyBorder="1" applyAlignment="1">
      <alignment horizontal="center"/>
    </xf>
    <xf numFmtId="3" fontId="41" fillId="0" borderId="45" xfId="0" applyNumberFormat="1" applyFont="1" applyBorder="1" applyAlignment="1">
      <alignment horizontal="center"/>
    </xf>
    <xf numFmtId="41" fontId="4" fillId="0" borderId="0" xfId="6" applyNumberFormat="1" applyFont="1" applyFill="1" applyAlignment="1">
      <alignment horizontal="center"/>
    </xf>
    <xf numFmtId="41" fontId="4" fillId="0" borderId="0" xfId="6" applyNumberFormat="1" applyFont="1" applyFill="1"/>
    <xf numFmtId="0" fontId="4" fillId="0" borderId="54" xfId="6" applyFont="1" applyFill="1" applyBorder="1" applyAlignment="1">
      <alignment horizontal="center" vertical="center"/>
    </xf>
    <xf numFmtId="0" fontId="4" fillId="0" borderId="51" xfId="6" applyFont="1" applyFill="1" applyBorder="1" applyAlignment="1">
      <alignment horizontal="center" vertical="center"/>
    </xf>
    <xf numFmtId="0" fontId="4" fillId="0" borderId="55" xfId="6" applyFont="1" applyFill="1" applyBorder="1" applyAlignment="1">
      <alignment horizontal="center" vertical="center"/>
    </xf>
    <xf numFmtId="0" fontId="4" fillId="46" borderId="44" xfId="6" applyFont="1" applyFill="1" applyBorder="1"/>
    <xf numFmtId="0" fontId="4" fillId="0" borderId="56" xfId="6" applyFont="1" applyFill="1" applyBorder="1" applyAlignment="1">
      <alignment horizontal="center" vertical="center"/>
    </xf>
    <xf numFmtId="0" fontId="4" fillId="46" borderId="56" xfId="6" applyFont="1" applyFill="1" applyBorder="1"/>
    <xf numFmtId="3" fontId="16" fillId="46" borderId="56" xfId="0" applyNumberFormat="1" applyFont="1" applyFill="1" applyBorder="1" applyAlignment="1">
      <alignment horizontal="center"/>
    </xf>
    <xf numFmtId="37" fontId="4" fillId="46" borderId="56" xfId="1" applyNumberFormat="1" applyFont="1" applyFill="1" applyBorder="1" applyAlignment="1">
      <alignment horizontal="center"/>
    </xf>
    <xf numFmtId="3" fontId="16" fillId="46" borderId="44" xfId="0" applyNumberFormat="1" applyFont="1" applyFill="1" applyBorder="1" applyAlignment="1">
      <alignment horizontal="center"/>
    </xf>
    <xf numFmtId="37" fontId="4" fillId="46" borderId="44" xfId="1" applyNumberFormat="1" applyFont="1" applyFill="1" applyBorder="1" applyAlignment="1">
      <alignment horizontal="center"/>
    </xf>
    <xf numFmtId="0" fontId="4" fillId="0" borderId="57" xfId="6" applyFont="1" applyFill="1" applyBorder="1" applyAlignment="1">
      <alignment horizontal="center" vertical="center"/>
    </xf>
    <xf numFmtId="0" fontId="4" fillId="46" borderId="57" xfId="6" applyFont="1" applyFill="1" applyBorder="1"/>
    <xf numFmtId="3" fontId="16" fillId="46" borderId="57" xfId="0" applyNumberFormat="1" applyFont="1" applyFill="1" applyBorder="1" applyAlignment="1">
      <alignment horizontal="center"/>
    </xf>
    <xf numFmtId="37" fontId="4" fillId="46" borderId="57" xfId="1" applyNumberFormat="1" applyFont="1" applyFill="1" applyBorder="1" applyAlignment="1">
      <alignment horizontal="center"/>
    </xf>
    <xf numFmtId="0" fontId="16" fillId="0" borderId="57" xfId="6" applyFont="1" applyFill="1" applyBorder="1" applyAlignment="1">
      <alignment horizontal="center"/>
    </xf>
    <xf numFmtId="0" fontId="4" fillId="0" borderId="50" xfId="6" applyFont="1" applyFill="1" applyBorder="1" applyAlignment="1">
      <alignment horizontal="center" vertical="center"/>
    </xf>
    <xf numFmtId="170" fontId="35" fillId="2" borderId="0" xfId="76" applyNumberFormat="1" applyFont="1" applyFill="1" applyBorder="1"/>
    <xf numFmtId="169" fontId="14" fillId="41" borderId="24" xfId="0" applyNumberFormat="1" applyFont="1" applyFill="1" applyBorder="1" applyAlignment="1">
      <alignment horizontal="center"/>
    </xf>
    <xf numFmtId="169" fontId="14" fillId="41" borderId="24" xfId="0" applyNumberFormat="1" applyFont="1" applyFill="1" applyBorder="1" applyAlignment="1">
      <alignment horizontal="center" vertical="center"/>
    </xf>
    <xf numFmtId="0" fontId="14" fillId="41" borderId="24" xfId="0" applyFont="1" applyFill="1" applyBorder="1" applyAlignment="1">
      <alignment horizontal="center" vertical="center"/>
    </xf>
    <xf numFmtId="170" fontId="0" fillId="41" borderId="44" xfId="76" applyNumberFormat="1" applyFont="1" applyFill="1" applyBorder="1"/>
    <xf numFmtId="170" fontId="13" fillId="2" borderId="0" xfId="76" applyNumberFormat="1" applyFont="1" applyFill="1" applyBorder="1"/>
    <xf numFmtId="166" fontId="14" fillId="0" borderId="0" xfId="0" applyNumberFormat="1" applyFont="1" applyBorder="1"/>
    <xf numFmtId="4" fontId="14" fillId="0" borderId="0" xfId="0" applyNumberFormat="1" applyFont="1" applyBorder="1"/>
    <xf numFmtId="0" fontId="16" fillId="0" borderId="25" xfId="0" applyFont="1" applyBorder="1" applyAlignment="1">
      <alignment vertical="center"/>
    </xf>
    <xf numFmtId="0" fontId="4" fillId="0" borderId="51" xfId="6" applyFont="1" applyFill="1" applyBorder="1" applyAlignment="1">
      <alignment horizontal="center" vertical="center"/>
    </xf>
    <xf numFmtId="0" fontId="0" fillId="43" borderId="51" xfId="0" applyFill="1" applyBorder="1" applyAlignment="1">
      <alignment horizontal="center"/>
    </xf>
    <xf numFmtId="170" fontId="0" fillId="0" borderId="0" xfId="76" applyNumberFormat="1" applyFont="1"/>
    <xf numFmtId="170" fontId="16" fillId="0" borderId="0" xfId="76" applyNumberFormat="1" applyFont="1"/>
    <xf numFmtId="0" fontId="4" fillId="2" borderId="56" xfId="6" applyFont="1" applyFill="1" applyBorder="1"/>
    <xf numFmtId="3" fontId="16" fillId="2" borderId="56" xfId="0" applyNumberFormat="1" applyFont="1" applyFill="1" applyBorder="1" applyAlignment="1">
      <alignment horizontal="center"/>
    </xf>
    <xf numFmtId="37" fontId="4" fillId="2" borderId="56" xfId="1" applyNumberFormat="1" applyFont="1" applyFill="1" applyBorder="1" applyAlignment="1">
      <alignment horizontal="center"/>
    </xf>
    <xf numFmtId="3" fontId="16" fillId="2" borderId="44" xfId="0" applyNumberFormat="1" applyFont="1" applyFill="1" applyBorder="1" applyAlignment="1">
      <alignment horizontal="center"/>
    </xf>
    <xf numFmtId="0" fontId="4" fillId="2" borderId="57" xfId="6" applyFont="1" applyFill="1" applyBorder="1"/>
    <xf numFmtId="3" fontId="16" fillId="2" borderId="57" xfId="0" applyNumberFormat="1" applyFont="1" applyFill="1" applyBorder="1" applyAlignment="1">
      <alignment horizontal="center"/>
    </xf>
    <xf numFmtId="37" fontId="4" fillId="2" borderId="57" xfId="1" applyNumberFormat="1" applyFont="1" applyFill="1" applyBorder="1" applyAlignment="1">
      <alignment horizontal="center"/>
    </xf>
    <xf numFmtId="164" fontId="0" fillId="46" borderId="44" xfId="76" applyNumberFormat="1" applyFont="1" applyFill="1" applyBorder="1"/>
    <xf numFmtId="164" fontId="0" fillId="46" borderId="44" xfId="0" applyNumberFormat="1" applyFill="1" applyBorder="1"/>
    <xf numFmtId="164" fontId="0" fillId="44" borderId="44" xfId="0" applyNumberFormat="1" applyFill="1" applyBorder="1"/>
    <xf numFmtId="164" fontId="11" fillId="44" borderId="44" xfId="0" applyNumberFormat="1" applyFont="1" applyFill="1" applyBorder="1"/>
    <xf numFmtId="164" fontId="0" fillId="39" borderId="44" xfId="0" applyNumberFormat="1" applyFill="1" applyBorder="1"/>
    <xf numFmtId="164" fontId="0" fillId="47" borderId="44" xfId="0" applyNumberFormat="1" applyFill="1" applyBorder="1"/>
    <xf numFmtId="164" fontId="41" fillId="47" borderId="44" xfId="0" applyNumberFormat="1" applyFont="1" applyFill="1" applyBorder="1" applyAlignment="1">
      <alignment horizontal="center"/>
    </xf>
    <xf numFmtId="164" fontId="0" fillId="47" borderId="45" xfId="0" applyNumberFormat="1" applyFill="1" applyBorder="1"/>
    <xf numFmtId="164" fontId="0" fillId="46" borderId="58" xfId="0" applyNumberFormat="1" applyFill="1" applyBorder="1"/>
    <xf numFmtId="164" fontId="0" fillId="44" borderId="58" xfId="0" applyNumberFormat="1" applyFill="1" applyBorder="1"/>
    <xf numFmtId="164" fontId="11" fillId="44" borderId="58" xfId="0" applyNumberFormat="1" applyFont="1" applyFill="1" applyBorder="1"/>
    <xf numFmtId="164" fontId="0" fillId="39" borderId="58" xfId="0" applyNumberFormat="1" applyFill="1" applyBorder="1"/>
    <xf numFmtId="164" fontId="0" fillId="47" borderId="58" xfId="0" applyNumberFormat="1" applyFill="1" applyBorder="1"/>
    <xf numFmtId="164" fontId="0" fillId="47" borderId="63" xfId="0" applyNumberFormat="1" applyFill="1" applyBorder="1"/>
    <xf numFmtId="0" fontId="52" fillId="0" borderId="33" xfId="0" applyFont="1" applyFill="1" applyBorder="1" applyAlignment="1">
      <alignment horizontal="center" vertical="top" wrapText="1"/>
    </xf>
    <xf numFmtId="0" fontId="16" fillId="0" borderId="46" xfId="6" applyFont="1" applyFill="1" applyBorder="1" applyAlignment="1">
      <alignment horizontal="center"/>
    </xf>
    <xf numFmtId="0" fontId="16" fillId="0" borderId="59" xfId="6" applyFont="1" applyFill="1" applyBorder="1" applyAlignment="1">
      <alignment horizontal="center"/>
    </xf>
    <xf numFmtId="0" fontId="52" fillId="0" borderId="33" xfId="0" applyFont="1" applyFill="1" applyBorder="1" applyAlignment="1">
      <alignment horizontal="center" vertical="top"/>
    </xf>
    <xf numFmtId="0" fontId="4" fillId="0" borderId="52" xfId="6" applyFont="1" applyFill="1" applyBorder="1" applyAlignment="1">
      <alignment horizontal="center" vertical="center"/>
    </xf>
    <xf numFmtId="0" fontId="58" fillId="2" borderId="43" xfId="6" applyFont="1" applyFill="1" applyBorder="1"/>
    <xf numFmtId="0" fontId="58" fillId="2" borderId="44" xfId="6" applyFont="1" applyFill="1" applyBorder="1"/>
    <xf numFmtId="0" fontId="58" fillId="2" borderId="46" xfId="6" applyFont="1" applyFill="1" applyBorder="1"/>
    <xf numFmtId="0" fontId="58" fillId="2" borderId="56" xfId="6" applyFont="1" applyFill="1" applyBorder="1"/>
    <xf numFmtId="0" fontId="58" fillId="2" borderId="57" xfId="6" applyFont="1" applyFill="1" applyBorder="1"/>
    <xf numFmtId="0" fontId="58" fillId="2" borderId="52" xfId="6" applyFont="1" applyFill="1" applyBorder="1"/>
    <xf numFmtId="0" fontId="58" fillId="2" borderId="45" xfId="6" applyFont="1" applyFill="1" applyBorder="1"/>
    <xf numFmtId="0" fontId="52" fillId="0" borderId="64" xfId="0" applyFont="1" applyFill="1" applyBorder="1" applyAlignment="1">
      <alignment horizontal="center" vertical="top"/>
    </xf>
    <xf numFmtId="3" fontId="16" fillId="0" borderId="52" xfId="0" applyNumberFormat="1" applyFont="1" applyBorder="1" applyAlignment="1">
      <alignment horizontal="center"/>
    </xf>
    <xf numFmtId="37" fontId="4" fillId="2" borderId="52" xfId="1" applyNumberFormat="1" applyFont="1" applyFill="1" applyBorder="1" applyAlignment="1">
      <alignment horizontal="center"/>
    </xf>
    <xf numFmtId="165" fontId="16" fillId="0" borderId="61" xfId="81" applyNumberFormat="1" applyFont="1" applyBorder="1" applyAlignment="1">
      <alignment horizontal="left" indent="2"/>
    </xf>
    <xf numFmtId="167" fontId="4" fillId="2" borderId="61" xfId="1" applyNumberFormat="1" applyFont="1" applyFill="1" applyBorder="1" applyAlignment="1">
      <alignment horizontal="center"/>
    </xf>
    <xf numFmtId="167" fontId="4" fillId="2" borderId="52" xfId="80" applyNumberFormat="1" applyFont="1" applyFill="1" applyBorder="1" applyAlignment="1">
      <alignment horizontal="center"/>
    </xf>
    <xf numFmtId="164" fontId="0" fillId="46" borderId="52" xfId="76" applyNumberFormat="1" applyFont="1" applyFill="1" applyBorder="1"/>
    <xf numFmtId="164" fontId="0" fillId="46" borderId="52" xfId="0" applyNumberFormat="1" applyFill="1" applyBorder="1"/>
    <xf numFmtId="164" fontId="0" fillId="46" borderId="65" xfId="0" applyNumberFormat="1" applyFill="1" applyBorder="1"/>
    <xf numFmtId="0" fontId="4" fillId="43" borderId="67" xfId="6" applyFont="1" applyFill="1" applyBorder="1" applyAlignment="1">
      <alignment horizontal="center" vertical="center"/>
    </xf>
    <xf numFmtId="0" fontId="4" fillId="43" borderId="60" xfId="6" applyFont="1" applyFill="1" applyBorder="1" applyAlignment="1">
      <alignment horizontal="center" vertical="center"/>
    </xf>
    <xf numFmtId="0" fontId="4" fillId="43" borderId="70" xfId="6" applyFont="1" applyFill="1" applyBorder="1" applyAlignment="1">
      <alignment horizontal="center" vertical="center"/>
    </xf>
    <xf numFmtId="0" fontId="4" fillId="43" borderId="55" xfId="6" applyFont="1" applyFill="1" applyBorder="1" applyAlignment="1">
      <alignment horizontal="center" vertical="center"/>
    </xf>
    <xf numFmtId="0" fontId="4" fillId="43" borderId="51" xfId="6" applyFont="1" applyFill="1" applyBorder="1" applyAlignment="1">
      <alignment horizontal="center" vertical="center"/>
    </xf>
    <xf numFmtId="0" fontId="0" fillId="43" borderId="72" xfId="0" applyFill="1" applyBorder="1" applyAlignment="1">
      <alignment horizontal="center"/>
    </xf>
    <xf numFmtId="0" fontId="4" fillId="43" borderId="59" xfId="6" applyFont="1" applyFill="1" applyBorder="1" applyAlignment="1">
      <alignment horizontal="center" vertical="center"/>
    </xf>
    <xf numFmtId="0" fontId="4" fillId="4" borderId="59" xfId="6" applyFont="1" applyFill="1" applyBorder="1" applyAlignment="1">
      <alignment horizontal="center" vertical="center"/>
    </xf>
    <xf numFmtId="0" fontId="4" fillId="5" borderId="59" xfId="6" applyFont="1" applyFill="1" applyBorder="1" applyAlignment="1">
      <alignment horizontal="center" vertical="center"/>
    </xf>
    <xf numFmtId="0" fontId="4" fillId="38" borderId="59" xfId="6" applyFont="1" applyFill="1" applyBorder="1" applyAlignment="1">
      <alignment horizontal="center" vertical="center"/>
    </xf>
    <xf numFmtId="0" fontId="4" fillId="49" borderId="59" xfId="6" applyFont="1" applyFill="1" applyBorder="1" applyAlignment="1">
      <alignment horizontal="center" vertical="center"/>
    </xf>
    <xf numFmtId="0" fontId="4" fillId="50" borderId="59" xfId="6" applyFont="1" applyFill="1" applyBorder="1" applyAlignment="1">
      <alignment horizontal="center" vertical="center"/>
    </xf>
    <xf numFmtId="0" fontId="4" fillId="3" borderId="59" xfId="6" applyFont="1" applyFill="1" applyBorder="1" applyAlignment="1">
      <alignment horizontal="center" vertical="center"/>
    </xf>
    <xf numFmtId="0" fontId="4" fillId="3" borderId="77" xfId="6" applyFont="1" applyFill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4" fillId="0" borderId="51" xfId="6" applyFont="1" applyFill="1" applyBorder="1" applyAlignment="1">
      <alignment horizontal="center" vertical="center"/>
    </xf>
    <xf numFmtId="0" fontId="4" fillId="0" borderId="2" xfId="6" applyFont="1" applyFill="1" applyBorder="1" applyAlignment="1">
      <alignment horizontal="center" vertical="center"/>
    </xf>
    <xf numFmtId="0" fontId="4" fillId="43" borderId="60" xfId="6" applyFont="1" applyFill="1" applyBorder="1" applyAlignment="1">
      <alignment horizontal="center" vertical="center"/>
    </xf>
    <xf numFmtId="0" fontId="4" fillId="43" borderId="59" xfId="6" applyFont="1" applyFill="1" applyBorder="1" applyAlignment="1">
      <alignment horizontal="center" vertical="center"/>
    </xf>
    <xf numFmtId="0" fontId="4" fillId="0" borderId="46" xfId="6" applyFont="1" applyFill="1" applyBorder="1" applyAlignment="1">
      <alignment horizontal="center" vertical="center"/>
    </xf>
    <xf numFmtId="0" fontId="4" fillId="2" borderId="59" xfId="6" applyFont="1" applyFill="1" applyBorder="1" applyAlignment="1">
      <alignment horizontal="center"/>
    </xf>
    <xf numFmtId="0" fontId="4" fillId="43" borderId="13" xfId="6" applyFont="1" applyFill="1" applyBorder="1" applyAlignment="1">
      <alignment horizontal="center" vertical="center"/>
    </xf>
    <xf numFmtId="167" fontId="4" fillId="2" borderId="46" xfId="80" applyNumberFormat="1" applyFont="1" applyFill="1" applyBorder="1" applyAlignment="1">
      <alignment horizontal="center"/>
    </xf>
    <xf numFmtId="0" fontId="4" fillId="0" borderId="13" xfId="82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164" fontId="4" fillId="0" borderId="13" xfId="82" applyNumberFormat="1" applyFont="1" applyFill="1" applyBorder="1" applyAlignment="1">
      <alignment horizontal="center" vertical="center" wrapText="1"/>
    </xf>
    <xf numFmtId="41" fontId="4" fillId="46" borderId="56" xfId="83" applyFont="1" applyFill="1" applyBorder="1" applyAlignment="1"/>
    <xf numFmtId="164" fontId="4" fillId="46" borderId="56" xfId="83" applyNumberFormat="1" applyFont="1" applyFill="1" applyBorder="1"/>
    <xf numFmtId="166" fontId="4" fillId="0" borderId="13" xfId="82" applyNumberFormat="1" applyFont="1" applyFill="1" applyBorder="1" applyAlignment="1">
      <alignment horizontal="center" vertical="center"/>
    </xf>
    <xf numFmtId="170" fontId="49" fillId="46" borderId="56" xfId="76" applyNumberFormat="1" applyFont="1" applyFill="1" applyBorder="1"/>
    <xf numFmtId="170" fontId="4" fillId="0" borderId="13" xfId="76" applyNumberFormat="1" applyFont="1" applyFill="1" applyBorder="1" applyAlignment="1">
      <alignment horizontal="center" vertical="center"/>
    </xf>
    <xf numFmtId="170" fontId="4" fillId="46" borderId="56" xfId="76" applyNumberFormat="1" applyFont="1" applyFill="1" applyBorder="1"/>
    <xf numFmtId="0" fontId="16" fillId="0" borderId="24" xfId="0" applyFont="1" applyBorder="1" applyAlignment="1">
      <alignment vertical="center"/>
    </xf>
    <xf numFmtId="170" fontId="0" fillId="2" borderId="0" xfId="76" applyNumberFormat="1" applyFont="1" applyFill="1" applyBorder="1"/>
    <xf numFmtId="0" fontId="14" fillId="2" borderId="0" xfId="0" applyFont="1" applyFill="1"/>
    <xf numFmtId="170" fontId="0" fillId="2" borderId="0" xfId="76" applyNumberFormat="1" applyFont="1" applyFill="1" applyBorder="1" applyAlignment="1"/>
    <xf numFmtId="167" fontId="4" fillId="46" borderId="56" xfId="1" applyNumberFormat="1" applyFont="1" applyFill="1" applyBorder="1" applyAlignment="1">
      <alignment horizontal="center"/>
    </xf>
    <xf numFmtId="167" fontId="4" fillId="46" borderId="44" xfId="1" applyNumberFormat="1" applyFont="1" applyFill="1" applyBorder="1" applyAlignment="1">
      <alignment horizontal="center"/>
    </xf>
    <xf numFmtId="167" fontId="4" fillId="46" borderId="57" xfId="1" applyNumberFormat="1" applyFont="1" applyFill="1" applyBorder="1" applyAlignment="1">
      <alignment horizontal="center"/>
    </xf>
    <xf numFmtId="165" fontId="16" fillId="46" borderId="56" xfId="81" applyNumberFormat="1" applyFont="1" applyFill="1" applyBorder="1" applyAlignment="1">
      <alignment horizontal="left" indent="2"/>
    </xf>
    <xf numFmtId="165" fontId="16" fillId="46" borderId="44" xfId="0" applyNumberFormat="1" applyFont="1" applyFill="1" applyBorder="1" applyAlignment="1">
      <alignment horizontal="left" indent="2"/>
    </xf>
    <xf numFmtId="164" fontId="4" fillId="46" borderId="44" xfId="83" applyNumberFormat="1" applyFont="1" applyFill="1" applyBorder="1"/>
    <xf numFmtId="165" fontId="16" fillId="2" borderId="44" xfId="0" applyNumberFormat="1" applyFont="1" applyFill="1" applyBorder="1" applyAlignment="1">
      <alignment horizontal="left" indent="2"/>
    </xf>
    <xf numFmtId="164" fontId="4" fillId="46" borderId="57" xfId="83" applyNumberFormat="1" applyFont="1" applyFill="1" applyBorder="1"/>
    <xf numFmtId="0" fontId="4" fillId="46" borderId="46" xfId="6" applyFont="1" applyFill="1" applyBorder="1"/>
    <xf numFmtId="3" fontId="16" fillId="46" borderId="46" xfId="0" applyNumberFormat="1" applyFont="1" applyFill="1" applyBorder="1" applyAlignment="1">
      <alignment horizontal="center"/>
    </xf>
    <xf numFmtId="165" fontId="16" fillId="46" borderId="46" xfId="0" applyNumberFormat="1" applyFont="1" applyFill="1" applyBorder="1" applyAlignment="1">
      <alignment horizontal="left" indent="2"/>
    </xf>
    <xf numFmtId="167" fontId="4" fillId="46" borderId="46" xfId="1" applyNumberFormat="1" applyFont="1" applyFill="1" applyBorder="1" applyAlignment="1">
      <alignment horizontal="center"/>
    </xf>
    <xf numFmtId="37" fontId="4" fillId="46" borderId="46" xfId="1" applyNumberFormat="1" applyFont="1" applyFill="1" applyBorder="1" applyAlignment="1">
      <alignment horizontal="center"/>
    </xf>
    <xf numFmtId="164" fontId="4" fillId="46" borderId="46" xfId="83" applyNumberFormat="1" applyFont="1" applyFill="1" applyBorder="1"/>
    <xf numFmtId="165" fontId="16" fillId="2" borderId="56" xfId="0" applyNumberFormat="1" applyFont="1" applyFill="1" applyBorder="1" applyAlignment="1">
      <alignment horizontal="left" indent="2"/>
    </xf>
    <xf numFmtId="167" fontId="4" fillId="2" borderId="56" xfId="1" applyNumberFormat="1" applyFont="1" applyFill="1" applyBorder="1" applyAlignment="1">
      <alignment horizontal="center"/>
    </xf>
    <xf numFmtId="165" fontId="16" fillId="2" borderId="57" xfId="0" applyNumberFormat="1" applyFont="1" applyFill="1" applyBorder="1" applyAlignment="1">
      <alignment horizontal="left" indent="2"/>
    </xf>
    <xf numFmtId="167" fontId="4" fillId="2" borderId="57" xfId="1" applyNumberFormat="1" applyFont="1" applyFill="1" applyBorder="1" applyAlignment="1">
      <alignment horizontal="center"/>
    </xf>
    <xf numFmtId="164" fontId="4" fillId="2" borderId="56" xfId="83" applyNumberFormat="1" applyFont="1" applyFill="1" applyBorder="1"/>
    <xf numFmtId="164" fontId="4" fillId="2" borderId="44" xfId="83" applyNumberFormat="1" applyFont="1" applyFill="1" applyBorder="1"/>
    <xf numFmtId="164" fontId="4" fillId="2" borderId="57" xfId="83" applyNumberFormat="1" applyFont="1" applyFill="1" applyBorder="1"/>
    <xf numFmtId="165" fontId="16" fillId="46" borderId="56" xfId="0" applyNumberFormat="1" applyFont="1" applyFill="1" applyBorder="1" applyAlignment="1">
      <alignment horizontal="left" indent="2"/>
    </xf>
    <xf numFmtId="165" fontId="16" fillId="46" borderId="57" xfId="0" applyNumberFormat="1" applyFont="1" applyFill="1" applyBorder="1" applyAlignment="1">
      <alignment horizontal="left" indent="2"/>
    </xf>
    <xf numFmtId="0" fontId="4" fillId="47" borderId="56" xfId="6" applyFont="1" applyFill="1" applyBorder="1"/>
    <xf numFmtId="3" fontId="16" fillId="47" borderId="56" xfId="0" applyNumberFormat="1" applyFont="1" applyFill="1" applyBorder="1" applyAlignment="1">
      <alignment horizontal="center"/>
    </xf>
    <xf numFmtId="165" fontId="16" fillId="47" borderId="56" xfId="0" applyNumberFormat="1" applyFont="1" applyFill="1" applyBorder="1" applyAlignment="1">
      <alignment horizontal="left" indent="2"/>
    </xf>
    <xf numFmtId="167" fontId="4" fillId="47" borderId="56" xfId="1" applyNumberFormat="1" applyFont="1" applyFill="1" applyBorder="1" applyAlignment="1">
      <alignment horizontal="center"/>
    </xf>
    <xf numFmtId="37" fontId="4" fillId="47" borderId="56" xfId="1" applyNumberFormat="1" applyFont="1" applyFill="1" applyBorder="1" applyAlignment="1">
      <alignment horizontal="center"/>
    </xf>
    <xf numFmtId="164" fontId="4" fillId="47" borderId="56" xfId="83" applyNumberFormat="1" applyFont="1" applyFill="1" applyBorder="1"/>
    <xf numFmtId="0" fontId="4" fillId="47" borderId="44" xfId="6" applyFont="1" applyFill="1" applyBorder="1"/>
    <xf numFmtId="3" fontId="16" fillId="47" borderId="44" xfId="0" applyNumberFormat="1" applyFont="1" applyFill="1" applyBorder="1" applyAlignment="1">
      <alignment horizontal="center"/>
    </xf>
    <xf numFmtId="165" fontId="16" fillId="47" borderId="44" xfId="0" applyNumberFormat="1" applyFont="1" applyFill="1" applyBorder="1" applyAlignment="1">
      <alignment horizontal="left" indent="2"/>
    </xf>
    <xf numFmtId="167" fontId="4" fillId="47" borderId="44" xfId="1" applyNumberFormat="1" applyFont="1" applyFill="1" applyBorder="1" applyAlignment="1">
      <alignment horizontal="center"/>
    </xf>
    <xf numFmtId="37" fontId="4" fillId="47" borderId="44" xfId="1" applyNumberFormat="1" applyFont="1" applyFill="1" applyBorder="1" applyAlignment="1">
      <alignment horizontal="center"/>
    </xf>
    <xf numFmtId="164" fontId="4" fillId="47" borderId="44" xfId="83" applyNumberFormat="1" applyFont="1" applyFill="1" applyBorder="1"/>
    <xf numFmtId="164" fontId="4" fillId="47" borderId="44" xfId="1" applyNumberFormat="1" applyFont="1" applyFill="1" applyBorder="1"/>
    <xf numFmtId="3" fontId="41" fillId="47" borderId="44" xfId="0" applyNumberFormat="1" applyFont="1" applyFill="1" applyBorder="1" applyAlignment="1">
      <alignment horizontal="center"/>
    </xf>
    <xf numFmtId="165" fontId="41" fillId="47" borderId="44" xfId="0" applyNumberFormat="1" applyFont="1" applyFill="1" applyBorder="1" applyAlignment="1">
      <alignment horizontal="left" indent="2"/>
    </xf>
    <xf numFmtId="3" fontId="0" fillId="47" borderId="44" xfId="0" applyNumberFormat="1" applyFill="1" applyBorder="1" applyAlignment="1">
      <alignment horizontal="center"/>
    </xf>
    <xf numFmtId="0" fontId="4" fillId="47" borderId="57" xfId="6" applyFont="1" applyFill="1" applyBorder="1"/>
    <xf numFmtId="3" fontId="0" fillId="47" borderId="57" xfId="0" applyNumberFormat="1" applyFill="1" applyBorder="1" applyAlignment="1">
      <alignment horizontal="center"/>
    </xf>
    <xf numFmtId="165" fontId="41" fillId="47" borderId="57" xfId="0" applyNumberFormat="1" applyFont="1" applyFill="1" applyBorder="1" applyAlignment="1">
      <alignment horizontal="left" indent="2"/>
    </xf>
    <xf numFmtId="167" fontId="4" fillId="47" borderId="57" xfId="1" applyNumberFormat="1" applyFont="1" applyFill="1" applyBorder="1" applyAlignment="1">
      <alignment horizontal="center"/>
    </xf>
    <xf numFmtId="164" fontId="4" fillId="47" borderId="57" xfId="1" applyNumberFormat="1" applyFont="1" applyFill="1" applyBorder="1"/>
    <xf numFmtId="164" fontId="4" fillId="47" borderId="57" xfId="83" applyNumberFormat="1" applyFont="1" applyFill="1" applyBorder="1"/>
    <xf numFmtId="0" fontId="4" fillId="2" borderId="46" xfId="6" applyFont="1" applyFill="1" applyBorder="1"/>
    <xf numFmtId="3" fontId="16" fillId="2" borderId="46" xfId="0" applyNumberFormat="1" applyFont="1" applyFill="1" applyBorder="1" applyAlignment="1">
      <alignment horizontal="center"/>
    </xf>
    <xf numFmtId="165" fontId="16" fillId="2" borderId="46" xfId="0" applyNumberFormat="1" applyFont="1" applyFill="1" applyBorder="1" applyAlignment="1">
      <alignment horizontal="left" indent="2"/>
    </xf>
    <xf numFmtId="167" fontId="4" fillId="2" borderId="46" xfId="1" applyNumberFormat="1" applyFont="1" applyFill="1" applyBorder="1" applyAlignment="1">
      <alignment horizontal="center"/>
    </xf>
    <xf numFmtId="37" fontId="4" fillId="2" borderId="46" xfId="1" applyNumberFormat="1" applyFont="1" applyFill="1" applyBorder="1" applyAlignment="1">
      <alignment horizontal="center"/>
    </xf>
    <xf numFmtId="164" fontId="4" fillId="2" borderId="46" xfId="83" applyNumberFormat="1" applyFont="1" applyFill="1" applyBorder="1"/>
    <xf numFmtId="0" fontId="4" fillId="47" borderId="46" xfId="6" applyFont="1" applyFill="1" applyBorder="1"/>
    <xf numFmtId="3" fontId="16" fillId="47" borderId="46" xfId="0" applyNumberFormat="1" applyFont="1" applyFill="1" applyBorder="1" applyAlignment="1">
      <alignment horizontal="center"/>
    </xf>
    <xf numFmtId="165" fontId="16" fillId="47" borderId="46" xfId="0" applyNumberFormat="1" applyFont="1" applyFill="1" applyBorder="1" applyAlignment="1">
      <alignment horizontal="left" indent="2"/>
    </xf>
    <xf numFmtId="167" fontId="4" fillId="47" borderId="46" xfId="1" applyNumberFormat="1" applyFont="1" applyFill="1" applyBorder="1" applyAlignment="1">
      <alignment horizontal="center"/>
    </xf>
    <xf numFmtId="37" fontId="4" fillId="47" borderId="46" xfId="1" applyNumberFormat="1" applyFont="1" applyFill="1" applyBorder="1" applyAlignment="1">
      <alignment horizontal="center"/>
    </xf>
    <xf numFmtId="164" fontId="4" fillId="47" borderId="46" xfId="83" applyNumberFormat="1" applyFont="1" applyFill="1" applyBorder="1"/>
    <xf numFmtId="164" fontId="4" fillId="47" borderId="56" xfId="1" applyNumberFormat="1" applyFont="1" applyFill="1" applyBorder="1"/>
    <xf numFmtId="0" fontId="4" fillId="0" borderId="44" xfId="6" applyFont="1" applyFill="1" applyBorder="1" applyAlignment="1">
      <alignment horizontal="center" vertical="center"/>
    </xf>
    <xf numFmtId="0" fontId="4" fillId="2" borderId="57" xfId="6" applyFont="1" applyFill="1" applyBorder="1" applyAlignment="1">
      <alignment horizontal="center"/>
    </xf>
    <xf numFmtId="164" fontId="4" fillId="46" borderId="56" xfId="83" applyNumberFormat="1" applyFont="1" applyFill="1" applyBorder="1" applyAlignment="1">
      <alignment horizontal="center"/>
    </xf>
    <xf numFmtId="170" fontId="49" fillId="46" borderId="44" xfId="76" applyNumberFormat="1" applyFont="1" applyFill="1" applyBorder="1"/>
    <xf numFmtId="164" fontId="4" fillId="46" borderId="44" xfId="83" applyNumberFormat="1" applyFont="1" applyFill="1" applyBorder="1" applyAlignment="1">
      <alignment horizontal="center"/>
    </xf>
    <xf numFmtId="41" fontId="4" fillId="46" borderId="44" xfId="1" applyFont="1" applyFill="1" applyBorder="1" applyAlignment="1"/>
    <xf numFmtId="164" fontId="4" fillId="46" borderId="44" xfId="1" applyNumberFormat="1" applyFont="1" applyFill="1" applyBorder="1"/>
    <xf numFmtId="170" fontId="4" fillId="46" borderId="44" xfId="76" applyNumberFormat="1" applyFont="1" applyFill="1" applyBorder="1"/>
    <xf numFmtId="170" fontId="49" fillId="46" borderId="46" xfId="76" applyNumberFormat="1" applyFont="1" applyFill="1" applyBorder="1"/>
    <xf numFmtId="164" fontId="4" fillId="46" borderId="46" xfId="83" applyNumberFormat="1" applyFont="1" applyFill="1" applyBorder="1" applyAlignment="1">
      <alignment horizontal="center"/>
    </xf>
    <xf numFmtId="41" fontId="4" fillId="46" borderId="46" xfId="1" applyFont="1" applyFill="1" applyBorder="1" applyAlignment="1"/>
    <xf numFmtId="164" fontId="4" fillId="46" borderId="46" xfId="1" applyNumberFormat="1" applyFont="1" applyFill="1" applyBorder="1"/>
    <xf numFmtId="170" fontId="4" fillId="46" borderId="46" xfId="76" applyNumberFormat="1" applyFont="1" applyFill="1" applyBorder="1"/>
    <xf numFmtId="41" fontId="4" fillId="46" borderId="56" xfId="1" applyFont="1" applyFill="1" applyBorder="1" applyAlignment="1"/>
    <xf numFmtId="164" fontId="4" fillId="46" borderId="56" xfId="1" applyNumberFormat="1" applyFont="1" applyFill="1" applyBorder="1"/>
    <xf numFmtId="170" fontId="49" fillId="46" borderId="56" xfId="0" applyNumberFormat="1" applyFont="1" applyFill="1" applyBorder="1"/>
    <xf numFmtId="37" fontId="4" fillId="46" borderId="44" xfId="0" applyNumberFormat="1" applyFont="1" applyFill="1" applyBorder="1" applyAlignment="1"/>
    <xf numFmtId="37" fontId="4" fillId="46" borderId="46" xfId="0" applyNumberFormat="1" applyFont="1" applyFill="1" applyBorder="1" applyAlignment="1"/>
    <xf numFmtId="170" fontId="49" fillId="2" borderId="56" xfId="76" applyNumberFormat="1" applyFont="1" applyFill="1" applyBorder="1"/>
    <xf numFmtId="164" fontId="4" fillId="2" borderId="56" xfId="83" applyNumberFormat="1" applyFont="1" applyFill="1" applyBorder="1" applyAlignment="1">
      <alignment horizontal="center"/>
    </xf>
    <xf numFmtId="37" fontId="4" fillId="2" borderId="56" xfId="0" applyNumberFormat="1" applyFont="1" applyFill="1" applyBorder="1" applyAlignment="1"/>
    <xf numFmtId="164" fontId="4" fillId="2" borderId="56" xfId="1" applyNumberFormat="1" applyFont="1" applyFill="1" applyBorder="1"/>
    <xf numFmtId="41" fontId="4" fillId="2" borderId="56" xfId="1" applyFont="1" applyFill="1" applyBorder="1" applyAlignment="1"/>
    <xf numFmtId="170" fontId="4" fillId="2" borderId="56" xfId="76" applyNumberFormat="1" applyFont="1" applyFill="1" applyBorder="1"/>
    <xf numFmtId="170" fontId="49" fillId="2" borderId="44" xfId="76" applyNumberFormat="1" applyFont="1" applyFill="1" applyBorder="1"/>
    <xf numFmtId="164" fontId="4" fillId="2" borderId="44" xfId="83" applyNumberFormat="1" applyFont="1" applyFill="1" applyBorder="1" applyAlignment="1">
      <alignment horizontal="center"/>
    </xf>
    <xf numFmtId="37" fontId="4" fillId="2" borderId="44" xfId="0" applyNumberFormat="1" applyFont="1" applyFill="1" applyBorder="1" applyAlignment="1"/>
    <xf numFmtId="164" fontId="4" fillId="2" borderId="44" xfId="1" applyNumberFormat="1" applyFont="1" applyFill="1" applyBorder="1"/>
    <xf numFmtId="41" fontId="4" fillId="2" borderId="44" xfId="1" applyFont="1" applyFill="1" applyBorder="1" applyAlignment="1"/>
    <xf numFmtId="170" fontId="4" fillId="2" borderId="44" xfId="76" applyNumberFormat="1" applyFont="1" applyFill="1" applyBorder="1"/>
    <xf numFmtId="170" fontId="49" fillId="2" borderId="46" xfId="76" applyNumberFormat="1" applyFont="1" applyFill="1" applyBorder="1"/>
    <xf numFmtId="164" fontId="4" fillId="2" borderId="46" xfId="83" applyNumberFormat="1" applyFont="1" applyFill="1" applyBorder="1" applyAlignment="1">
      <alignment horizontal="center"/>
    </xf>
    <xf numFmtId="37" fontId="4" fillId="2" borderId="46" xfId="0" applyNumberFormat="1" applyFont="1" applyFill="1" applyBorder="1" applyAlignment="1"/>
    <xf numFmtId="164" fontId="4" fillId="2" borderId="46" xfId="1" applyNumberFormat="1" applyFont="1" applyFill="1" applyBorder="1"/>
    <xf numFmtId="41" fontId="4" fillId="2" borderId="46" xfId="1" applyFont="1" applyFill="1" applyBorder="1" applyAlignment="1"/>
    <xf numFmtId="170" fontId="4" fillId="2" borderId="46" xfId="76" applyNumberFormat="1" applyFont="1" applyFill="1" applyBorder="1"/>
    <xf numFmtId="170" fontId="49" fillId="2" borderId="57" xfId="76" applyNumberFormat="1" applyFont="1" applyFill="1" applyBorder="1"/>
    <xf numFmtId="164" fontId="4" fillId="2" borderId="57" xfId="83" applyNumberFormat="1" applyFont="1" applyFill="1" applyBorder="1" applyAlignment="1">
      <alignment horizontal="center"/>
    </xf>
    <xf numFmtId="37" fontId="4" fillId="2" borderId="57" xfId="0" applyNumberFormat="1" applyFont="1" applyFill="1" applyBorder="1" applyAlignment="1"/>
    <xf numFmtId="164" fontId="4" fillId="2" borderId="57" xfId="1" applyNumberFormat="1" applyFont="1" applyFill="1" applyBorder="1"/>
    <xf numFmtId="170" fontId="4" fillId="2" borderId="57" xfId="76" applyNumberFormat="1" applyFont="1" applyFill="1" applyBorder="1"/>
    <xf numFmtId="37" fontId="4" fillId="46" borderId="56" xfId="0" applyNumberFormat="1" applyFont="1" applyFill="1" applyBorder="1" applyAlignment="1"/>
    <xf numFmtId="170" fontId="49" fillId="46" borderId="57" xfId="76" applyNumberFormat="1" applyFont="1" applyFill="1" applyBorder="1"/>
    <xf numFmtId="164" fontId="4" fillId="46" borderId="57" xfId="83" applyNumberFormat="1" applyFont="1" applyFill="1" applyBorder="1" applyAlignment="1">
      <alignment horizontal="center"/>
    </xf>
    <xf numFmtId="37" fontId="4" fillId="46" borderId="57" xfId="0" applyNumberFormat="1" applyFont="1" applyFill="1" applyBorder="1" applyAlignment="1"/>
    <xf numFmtId="164" fontId="4" fillId="46" borderId="57" xfId="1" applyNumberFormat="1" applyFont="1" applyFill="1" applyBorder="1"/>
    <xf numFmtId="170" fontId="4" fillId="46" borderId="57" xfId="76" applyNumberFormat="1" applyFont="1" applyFill="1" applyBorder="1"/>
    <xf numFmtId="170" fontId="49" fillId="47" borderId="56" xfId="76" applyNumberFormat="1" applyFont="1" applyFill="1" applyBorder="1"/>
    <xf numFmtId="164" fontId="4" fillId="47" borderId="56" xfId="83" applyNumberFormat="1" applyFont="1" applyFill="1" applyBorder="1" applyAlignment="1">
      <alignment horizontal="center"/>
    </xf>
    <xf numFmtId="37" fontId="4" fillId="47" borderId="56" xfId="0" applyNumberFormat="1" applyFont="1" applyFill="1" applyBorder="1" applyAlignment="1"/>
    <xf numFmtId="170" fontId="4" fillId="47" borderId="56" xfId="76" applyNumberFormat="1" applyFont="1" applyFill="1" applyBorder="1"/>
    <xf numFmtId="170" fontId="49" fillId="47" borderId="44" xfId="76" applyNumberFormat="1" applyFont="1" applyFill="1" applyBorder="1"/>
    <xf numFmtId="164" fontId="4" fillId="47" borderId="44" xfId="83" applyNumberFormat="1" applyFont="1" applyFill="1" applyBorder="1" applyAlignment="1">
      <alignment horizontal="center"/>
    </xf>
    <xf numFmtId="37" fontId="4" fillId="47" borderId="44" xfId="0" applyNumberFormat="1" applyFont="1" applyFill="1" applyBorder="1" applyAlignment="1"/>
    <xf numFmtId="170" fontId="4" fillId="47" borderId="44" xfId="76" applyNumberFormat="1" applyFont="1" applyFill="1" applyBorder="1"/>
    <xf numFmtId="170" fontId="49" fillId="47" borderId="46" xfId="76" applyNumberFormat="1" applyFont="1" applyFill="1" applyBorder="1"/>
    <xf numFmtId="164" fontId="4" fillId="47" borderId="46" xfId="83" applyNumberFormat="1" applyFont="1" applyFill="1" applyBorder="1" applyAlignment="1">
      <alignment horizontal="center"/>
    </xf>
    <xf numFmtId="37" fontId="4" fillId="47" borderId="46" xfId="0" applyNumberFormat="1" applyFont="1" applyFill="1" applyBorder="1" applyAlignment="1"/>
    <xf numFmtId="164" fontId="4" fillId="47" borderId="46" xfId="1" applyNumberFormat="1" applyFont="1" applyFill="1" applyBorder="1"/>
    <xf numFmtId="170" fontId="4" fillId="47" borderId="46" xfId="76" applyNumberFormat="1" applyFont="1" applyFill="1" applyBorder="1"/>
    <xf numFmtId="1" fontId="50" fillId="47" borderId="44" xfId="0" applyNumberFormat="1" applyFont="1" applyFill="1" applyBorder="1" applyAlignment="1">
      <alignment horizontal="center"/>
    </xf>
    <xf numFmtId="0" fontId="50" fillId="47" borderId="44" xfId="0" applyFont="1" applyFill="1" applyBorder="1" applyAlignment="1">
      <alignment horizontal="center"/>
    </xf>
    <xf numFmtId="1" fontId="49" fillId="47" borderId="44" xfId="0" applyNumberFormat="1" applyFont="1" applyFill="1" applyBorder="1" applyAlignment="1">
      <alignment horizontal="center"/>
    </xf>
    <xf numFmtId="0" fontId="49" fillId="47" borderId="44" xfId="0" applyFont="1" applyFill="1" applyBorder="1" applyAlignment="1">
      <alignment horizontal="center"/>
    </xf>
    <xf numFmtId="1" fontId="49" fillId="47" borderId="57" xfId="0" applyNumberFormat="1" applyFont="1" applyFill="1" applyBorder="1" applyAlignment="1">
      <alignment horizontal="center"/>
    </xf>
    <xf numFmtId="0" fontId="49" fillId="47" borderId="57" xfId="0" applyFont="1" applyFill="1" applyBorder="1" applyAlignment="1">
      <alignment horizontal="center"/>
    </xf>
    <xf numFmtId="170" fontId="49" fillId="47" borderId="57" xfId="76" applyNumberFormat="1" applyFont="1" applyFill="1" applyBorder="1"/>
    <xf numFmtId="164" fontId="4" fillId="47" borderId="57" xfId="83" applyNumberFormat="1" applyFont="1" applyFill="1" applyBorder="1" applyAlignment="1">
      <alignment horizontal="center"/>
    </xf>
    <xf numFmtId="37" fontId="4" fillId="47" borderId="57" xfId="0" applyNumberFormat="1" applyFont="1" applyFill="1" applyBorder="1" applyAlignment="1"/>
    <xf numFmtId="170" fontId="4" fillId="47" borderId="57" xfId="76" applyNumberFormat="1" applyFont="1" applyFill="1" applyBorder="1"/>
    <xf numFmtId="170" fontId="49" fillId="47" borderId="78" xfId="76" applyNumberFormat="1" applyFont="1" applyFill="1" applyBorder="1"/>
    <xf numFmtId="170" fontId="49" fillId="47" borderId="53" xfId="76" applyNumberFormat="1" applyFont="1" applyFill="1" applyBorder="1"/>
    <xf numFmtId="170" fontId="49" fillId="47" borderId="79" xfId="76" applyNumberFormat="1" applyFont="1" applyFill="1" applyBorder="1"/>
    <xf numFmtId="41" fontId="4" fillId="46" borderId="44" xfId="83" applyFont="1" applyFill="1" applyBorder="1" applyAlignment="1"/>
    <xf numFmtId="41" fontId="4" fillId="46" borderId="57" xfId="83" applyFont="1" applyFill="1" applyBorder="1" applyAlignment="1"/>
    <xf numFmtId="41" fontId="4" fillId="46" borderId="57" xfId="1" applyFont="1" applyFill="1" applyBorder="1" applyAlignment="1"/>
    <xf numFmtId="37" fontId="4" fillId="46" borderId="78" xfId="0" applyNumberFormat="1" applyFont="1" applyFill="1" applyBorder="1" applyAlignment="1"/>
    <xf numFmtId="37" fontId="4" fillId="46" borderId="53" xfId="0" applyNumberFormat="1" applyFont="1" applyFill="1" applyBorder="1" applyAlignment="1"/>
    <xf numFmtId="37" fontId="4" fillId="46" borderId="79" xfId="0" applyNumberFormat="1" applyFont="1" applyFill="1" applyBorder="1" applyAlignment="1"/>
    <xf numFmtId="0" fontId="17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1" fillId="0" borderId="42" xfId="0" applyFont="1" applyFill="1" applyBorder="1" applyAlignment="1">
      <alignment horizontal="center" vertical="center"/>
    </xf>
    <xf numFmtId="0" fontId="49" fillId="0" borderId="53" xfId="0" applyFont="1" applyFill="1" applyBorder="1" applyAlignment="1">
      <alignment horizontal="left" vertical="top" wrapText="1" indent="1"/>
    </xf>
    <xf numFmtId="0" fontId="49" fillId="2" borderId="53" xfId="0" applyFont="1" applyFill="1" applyBorder="1" applyAlignment="1">
      <alignment horizontal="center" vertical="center" wrapText="1"/>
    </xf>
    <xf numFmtId="0" fontId="51" fillId="0" borderId="53" xfId="0" applyFont="1" applyFill="1" applyBorder="1" applyAlignment="1">
      <alignment horizontal="center" vertical="center"/>
    </xf>
    <xf numFmtId="0" fontId="53" fillId="0" borderId="53" xfId="0" applyFont="1" applyFill="1" applyBorder="1" applyAlignment="1">
      <alignment horizontal="center" vertical="center"/>
    </xf>
    <xf numFmtId="0" fontId="60" fillId="0" borderId="0" xfId="0" applyFont="1"/>
    <xf numFmtId="0" fontId="61" fillId="0" borderId="0" xfId="0" applyFont="1"/>
    <xf numFmtId="0" fontId="62" fillId="0" borderId="0" xfId="0" applyFont="1"/>
    <xf numFmtId="0" fontId="63" fillId="0" borderId="0" xfId="0" applyFont="1"/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4" fillId="0" borderId="0" xfId="0" applyFont="1"/>
    <xf numFmtId="0" fontId="65" fillId="0" borderId="0" xfId="0" applyFont="1"/>
    <xf numFmtId="0" fontId="64" fillId="0" borderId="0" xfId="0" applyFont="1" applyBorder="1" applyAlignment="1">
      <alignment horizontal="right"/>
    </xf>
    <xf numFmtId="166" fontId="64" fillId="0" borderId="0" xfId="0" applyNumberFormat="1" applyFont="1" applyAlignment="1"/>
    <xf numFmtId="167" fontId="64" fillId="0" borderId="0" xfId="0" applyNumberFormat="1" applyFont="1" applyAlignment="1"/>
    <xf numFmtId="0" fontId="67" fillId="0" borderId="0" xfId="0" applyFont="1" applyAlignment="1">
      <alignment horizontal="center"/>
    </xf>
    <xf numFmtId="0" fontId="67" fillId="0" borderId="0" xfId="0" applyFont="1"/>
    <xf numFmtId="0" fontId="65" fillId="0" borderId="0" xfId="0" applyFont="1" applyAlignment="1">
      <alignment horizontal="left"/>
    </xf>
    <xf numFmtId="167" fontId="64" fillId="39" borderId="0" xfId="0" applyNumberFormat="1" applyFont="1" applyFill="1" applyAlignment="1"/>
    <xf numFmtId="9" fontId="64" fillId="0" borderId="0" xfId="0" applyNumberFormat="1" applyFont="1" applyAlignment="1"/>
    <xf numFmtId="9" fontId="64" fillId="0" borderId="0" xfId="0" applyNumberFormat="1" applyFont="1"/>
    <xf numFmtId="0" fontId="49" fillId="0" borderId="39" xfId="0" applyFont="1" applyFill="1" applyBorder="1"/>
    <xf numFmtId="0" fontId="49" fillId="0" borderId="2" xfId="0" applyFont="1" applyFill="1" applyBorder="1" applyAlignment="1">
      <alignment horizontal="left" wrapText="1" indent="1"/>
    </xf>
    <xf numFmtId="0" fontId="49" fillId="0" borderId="53" xfId="0" applyFont="1" applyFill="1" applyBorder="1" applyAlignment="1">
      <alignment horizontal="left" wrapText="1" indent="1"/>
    </xf>
    <xf numFmtId="0" fontId="49" fillId="2" borderId="39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/>
    </xf>
    <xf numFmtId="0" fontId="54" fillId="0" borderId="81" xfId="0" applyFont="1" applyFill="1" applyBorder="1" applyAlignment="1">
      <alignment horizontal="center" vertical="center"/>
    </xf>
    <xf numFmtId="0" fontId="49" fillId="0" borderId="39" xfId="0" applyFont="1" applyFill="1" applyBorder="1" applyAlignment="1">
      <alignment horizontal="left" vertical="center" wrapText="1" indent="1"/>
    </xf>
    <xf numFmtId="0" fontId="53" fillId="0" borderId="39" xfId="0" applyFont="1" applyFill="1" applyBorder="1" applyAlignment="1">
      <alignment horizontal="center" vertical="center"/>
    </xf>
    <xf numFmtId="0" fontId="49" fillId="2" borderId="50" xfId="0" applyFont="1" applyFill="1" applyBorder="1" applyAlignment="1">
      <alignment horizontal="center" vertical="center" wrapText="1"/>
    </xf>
    <xf numFmtId="0" fontId="51" fillId="0" borderId="50" xfId="0" applyFont="1" applyFill="1" applyBorder="1" applyAlignment="1">
      <alignment horizontal="center" vertical="center"/>
    </xf>
    <xf numFmtId="0" fontId="53" fillId="0" borderId="50" xfId="0" applyFont="1" applyFill="1" applyBorder="1" applyAlignment="1">
      <alignment horizontal="center" vertical="center"/>
    </xf>
    <xf numFmtId="0" fontId="49" fillId="0" borderId="39" xfId="0" applyFont="1" applyFill="1" applyBorder="1" applyAlignment="1">
      <alignment horizontal="left" vertical="top" wrapText="1" indent="1"/>
    </xf>
    <xf numFmtId="0" fontId="49" fillId="0" borderId="38" xfId="0" applyFont="1" applyFill="1" applyBorder="1" applyAlignment="1">
      <alignment vertical="top" wrapText="1"/>
    </xf>
    <xf numFmtId="0" fontId="49" fillId="0" borderId="12" xfId="0" applyFont="1" applyFill="1" applyBorder="1" applyAlignment="1">
      <alignment horizontal="left" vertical="top" wrapText="1" indent="1"/>
    </xf>
    <xf numFmtId="0" fontId="49" fillId="0" borderId="11" xfId="0" applyFont="1" applyFill="1" applyBorder="1" applyAlignment="1">
      <alignment horizontal="left" vertical="top" wrapText="1" indent="1"/>
    </xf>
    <xf numFmtId="0" fontId="49" fillId="0" borderId="12" xfId="0" applyFont="1" applyFill="1" applyBorder="1" applyAlignment="1">
      <alignment horizontal="left" wrapText="1" indent="1"/>
    </xf>
    <xf numFmtId="0" fontId="49" fillId="0" borderId="11" xfId="0" applyFont="1" applyFill="1" applyBorder="1" applyAlignment="1">
      <alignment horizontal="left" wrapText="1" indent="1"/>
    </xf>
    <xf numFmtId="0" fontId="49" fillId="0" borderId="82" xfId="0" applyFont="1" applyFill="1" applyBorder="1" applyAlignment="1">
      <alignment horizontal="left" vertical="center" wrapText="1" indent="1"/>
    </xf>
    <xf numFmtId="0" fontId="49" fillId="0" borderId="83" xfId="0" applyFont="1" applyFill="1" applyBorder="1" applyAlignment="1">
      <alignment horizontal="left" vertical="center" wrapText="1" indent="1"/>
    </xf>
    <xf numFmtId="0" fontId="0" fillId="0" borderId="28" xfId="0" applyBorder="1"/>
    <xf numFmtId="0" fontId="49" fillId="0" borderId="0" xfId="0" quotePrefix="1" applyFont="1" applyAlignment="1">
      <alignment horizontal="right"/>
    </xf>
    <xf numFmtId="0" fontId="0" fillId="0" borderId="5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" xfId="0" applyBorder="1" applyAlignment="1">
      <alignment horizontal="center"/>
    </xf>
    <xf numFmtId="0" fontId="50" fillId="0" borderId="11" xfId="0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center" vertical="center" wrapText="1"/>
    </xf>
    <xf numFmtId="0" fontId="69" fillId="0" borderId="30" xfId="0" applyFont="1" applyFill="1" applyBorder="1" applyAlignment="1">
      <alignment horizontal="center" vertical="center" wrapText="1"/>
    </xf>
    <xf numFmtId="0" fontId="4" fillId="5" borderId="24" xfId="82" applyFont="1" applyFill="1" applyBorder="1" applyAlignment="1">
      <alignment horizontal="center" vertical="center" wrapText="1"/>
    </xf>
    <xf numFmtId="0" fontId="4" fillId="5" borderId="23" xfId="82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4" fillId="4" borderId="24" xfId="82" applyFont="1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4" fillId="45" borderId="24" xfId="82" applyFont="1" applyFill="1" applyBorder="1" applyAlignment="1">
      <alignment horizontal="center" vertical="center" wrapText="1"/>
    </xf>
    <xf numFmtId="0" fontId="4" fillId="45" borderId="23" xfId="82" applyFont="1" applyFill="1" applyBorder="1" applyAlignment="1">
      <alignment horizontal="center" vertical="center" wrapText="1"/>
    </xf>
    <xf numFmtId="0" fontId="0" fillId="45" borderId="11" xfId="0" applyFill="1" applyBorder="1" applyAlignment="1">
      <alignment horizontal="center" vertical="center" wrapText="1"/>
    </xf>
    <xf numFmtId="0" fontId="4" fillId="60" borderId="24" xfId="82" applyFont="1" applyFill="1" applyBorder="1" applyAlignment="1">
      <alignment horizontal="center" vertical="center" wrapText="1"/>
    </xf>
    <xf numFmtId="0" fontId="4" fillId="60" borderId="23" xfId="82" applyFont="1" applyFill="1" applyBorder="1" applyAlignment="1">
      <alignment horizontal="center" vertical="center" wrapText="1"/>
    </xf>
    <xf numFmtId="0" fontId="49" fillId="60" borderId="11" xfId="0" applyFont="1" applyFill="1" applyBorder="1" applyAlignment="1">
      <alignment horizontal="center" vertical="center" wrapText="1"/>
    </xf>
    <xf numFmtId="164" fontId="16" fillId="2" borderId="62" xfId="1" applyNumberFormat="1" applyFont="1" applyFill="1" applyBorder="1" applyAlignment="1">
      <alignment horizontal="center"/>
    </xf>
    <xf numFmtId="0" fontId="55" fillId="0" borderId="0" xfId="6" applyFont="1" applyFill="1" applyAlignment="1">
      <alignment horizontal="center" wrapText="1"/>
    </xf>
    <xf numFmtId="0" fontId="4" fillId="0" borderId="50" xfId="6" applyFont="1" applyFill="1" applyBorder="1" applyAlignment="1">
      <alignment horizontal="center" vertical="center"/>
    </xf>
    <xf numFmtId="0" fontId="4" fillId="0" borderId="51" xfId="6" applyFont="1" applyFill="1" applyBorder="1" applyAlignment="1">
      <alignment horizontal="center" vertical="center"/>
    </xf>
    <xf numFmtId="0" fontId="4" fillId="0" borderId="2" xfId="6" applyFont="1" applyFill="1" applyBorder="1" applyAlignment="1">
      <alignment horizontal="center" vertical="center"/>
    </xf>
    <xf numFmtId="0" fontId="4" fillId="0" borderId="50" xfId="6" applyFont="1" applyFill="1" applyBorder="1" applyAlignment="1">
      <alignment horizontal="center" vertical="center" textRotation="90"/>
    </xf>
    <xf numFmtId="0" fontId="0" fillId="0" borderId="5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46" borderId="24" xfId="0" applyFont="1" applyFill="1" applyBorder="1" applyAlignment="1">
      <alignment horizontal="center" vertical="center" wrapText="1"/>
    </xf>
    <xf numFmtId="0" fontId="4" fillId="46" borderId="23" xfId="0" applyFont="1" applyFill="1" applyBorder="1" applyAlignment="1">
      <alignment horizontal="center" vertical="center" wrapText="1"/>
    </xf>
    <xf numFmtId="0" fontId="4" fillId="46" borderId="11" xfId="0" applyFont="1" applyFill="1" applyBorder="1" applyAlignment="1">
      <alignment horizontal="center" vertical="center" wrapText="1"/>
    </xf>
    <xf numFmtId="0" fontId="6" fillId="58" borderId="24" xfId="82" applyFont="1" applyFill="1" applyBorder="1" applyAlignment="1">
      <alignment horizontal="center" vertical="center" wrapText="1"/>
    </xf>
    <xf numFmtId="0" fontId="6" fillId="58" borderId="23" xfId="82" applyFont="1" applyFill="1" applyBorder="1" applyAlignment="1">
      <alignment horizontal="center" vertical="center" wrapText="1"/>
    </xf>
    <xf numFmtId="0" fontId="11" fillId="58" borderId="11" xfId="0" applyFont="1" applyFill="1" applyBorder="1" applyAlignment="1">
      <alignment horizontal="center" vertical="center" wrapText="1"/>
    </xf>
    <xf numFmtId="0" fontId="4" fillId="59" borderId="24" xfId="82" applyFont="1" applyFill="1" applyBorder="1" applyAlignment="1">
      <alignment horizontal="center" vertical="center" wrapText="1"/>
    </xf>
    <xf numFmtId="0" fontId="4" fillId="59" borderId="23" xfId="82" applyFont="1" applyFill="1" applyBorder="1" applyAlignment="1">
      <alignment horizontal="center" vertical="center" wrapText="1"/>
    </xf>
    <xf numFmtId="0" fontId="0" fillId="59" borderId="11" xfId="0" applyFill="1" applyBorder="1" applyAlignment="1">
      <alignment horizontal="center" vertical="center" wrapText="1"/>
    </xf>
    <xf numFmtId="0" fontId="4" fillId="39" borderId="24" xfId="82" applyFont="1" applyFill="1" applyBorder="1" applyAlignment="1">
      <alignment horizontal="center" vertical="center" wrapText="1"/>
    </xf>
    <xf numFmtId="0" fontId="4" fillId="39" borderId="23" xfId="82" applyFont="1" applyFill="1" applyBorder="1" applyAlignment="1">
      <alignment horizontal="center" vertical="center" wrapText="1"/>
    </xf>
    <xf numFmtId="0" fontId="0" fillId="39" borderId="11" xfId="0" applyFill="1" applyBorder="1" applyAlignment="1">
      <alignment horizontal="center" vertical="center" wrapText="1"/>
    </xf>
    <xf numFmtId="0" fontId="59" fillId="0" borderId="24" xfId="6" applyFont="1" applyFill="1" applyBorder="1" applyAlignment="1">
      <alignment horizontal="center" vertical="center" wrapText="1"/>
    </xf>
    <xf numFmtId="0" fontId="59" fillId="0" borderId="23" xfId="6" applyFont="1" applyFill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4" fillId="56" borderId="24" xfId="82" applyFont="1" applyFill="1" applyBorder="1" applyAlignment="1">
      <alignment horizontal="center" vertical="center" wrapText="1"/>
    </xf>
    <xf numFmtId="0" fontId="4" fillId="56" borderId="23" xfId="82" applyFont="1" applyFill="1" applyBorder="1" applyAlignment="1">
      <alignment horizontal="center" vertical="center" wrapText="1"/>
    </xf>
    <xf numFmtId="0" fontId="0" fillId="56" borderId="11" xfId="0" applyFill="1" applyBorder="1" applyAlignment="1">
      <alignment horizontal="center" vertical="center" wrapText="1"/>
    </xf>
    <xf numFmtId="0" fontId="22" fillId="57" borderId="24" xfId="82" applyFont="1" applyFill="1" applyBorder="1" applyAlignment="1">
      <alignment horizontal="center" vertical="center" wrapText="1"/>
    </xf>
    <xf numFmtId="0" fontId="22" fillId="57" borderId="23" xfId="82" applyFont="1" applyFill="1" applyBorder="1" applyAlignment="1">
      <alignment horizontal="center" vertical="center" wrapText="1"/>
    </xf>
    <xf numFmtId="0" fontId="37" fillId="57" borderId="11" xfId="0" applyFont="1" applyFill="1" applyBorder="1" applyAlignment="1">
      <alignment horizontal="center" vertical="center" wrapText="1"/>
    </xf>
    <xf numFmtId="0" fontId="16" fillId="0" borderId="60" xfId="6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60" xfId="6" applyFont="1" applyFill="1" applyBorder="1" applyAlignment="1">
      <alignment horizontal="center" vertical="center"/>
    </xf>
    <xf numFmtId="0" fontId="4" fillId="49" borderId="24" xfId="82" applyFont="1" applyFill="1" applyBorder="1" applyAlignment="1">
      <alignment horizontal="center" vertical="center" wrapText="1"/>
    </xf>
    <xf numFmtId="0" fontId="4" fillId="49" borderId="23" xfId="82" applyFont="1" applyFill="1" applyBorder="1" applyAlignment="1">
      <alignment horizontal="center" vertical="center" wrapText="1"/>
    </xf>
    <xf numFmtId="0" fontId="0" fillId="49" borderId="11" xfId="0" applyFill="1" applyBorder="1" applyAlignment="1">
      <alignment horizontal="center" vertical="center" wrapText="1"/>
    </xf>
    <xf numFmtId="0" fontId="4" fillId="54" borderId="24" xfId="82" applyFont="1" applyFill="1" applyBorder="1" applyAlignment="1">
      <alignment horizontal="center" vertical="center" wrapText="1"/>
    </xf>
    <xf numFmtId="0" fontId="4" fillId="54" borderId="23" xfId="82" applyFont="1" applyFill="1" applyBorder="1" applyAlignment="1">
      <alignment horizontal="center" vertical="center" wrapText="1"/>
    </xf>
    <xf numFmtId="0" fontId="0" fillId="54" borderId="11" xfId="0" applyFill="1" applyBorder="1" applyAlignment="1">
      <alignment horizontal="center" vertical="center" wrapText="1"/>
    </xf>
    <xf numFmtId="0" fontId="4" fillId="55" borderId="24" xfId="82" applyFont="1" applyFill="1" applyBorder="1" applyAlignment="1">
      <alignment horizontal="center" vertical="center" wrapText="1"/>
    </xf>
    <xf numFmtId="0" fontId="4" fillId="55" borderId="23" xfId="82" applyFont="1" applyFill="1" applyBorder="1" applyAlignment="1">
      <alignment horizontal="center" vertical="center" wrapText="1"/>
    </xf>
    <xf numFmtId="0" fontId="0" fillId="55" borderId="11" xfId="0" applyFill="1" applyBorder="1" applyAlignment="1">
      <alignment horizontal="center" vertical="center" wrapText="1"/>
    </xf>
    <xf numFmtId="0" fontId="4" fillId="52" borderId="24" xfId="82" applyFont="1" applyFill="1" applyBorder="1" applyAlignment="1">
      <alignment horizontal="center" vertical="center" wrapText="1"/>
    </xf>
    <xf numFmtId="0" fontId="4" fillId="52" borderId="23" xfId="82" applyFont="1" applyFill="1" applyBorder="1" applyAlignment="1">
      <alignment horizontal="center" vertical="center" wrapText="1"/>
    </xf>
    <xf numFmtId="0" fontId="49" fillId="52" borderId="11" xfId="0" applyFont="1" applyFill="1" applyBorder="1" applyAlignment="1">
      <alignment horizontal="center" vertical="center" wrapText="1"/>
    </xf>
    <xf numFmtId="0" fontId="4" fillId="41" borderId="24" xfId="82" applyFont="1" applyFill="1" applyBorder="1" applyAlignment="1">
      <alignment horizontal="center" vertical="center" wrapText="1"/>
    </xf>
    <xf numFmtId="0" fontId="4" fillId="41" borderId="23" xfId="82" applyFont="1" applyFill="1" applyBorder="1" applyAlignment="1">
      <alignment horizontal="center" vertical="center" wrapText="1"/>
    </xf>
    <xf numFmtId="0" fontId="0" fillId="41" borderId="11" xfId="0" applyFill="1" applyBorder="1" applyAlignment="1">
      <alignment horizontal="center" vertical="center" wrapText="1"/>
    </xf>
    <xf numFmtId="0" fontId="4" fillId="43" borderId="24" xfId="82" applyFont="1" applyFill="1" applyBorder="1" applyAlignment="1">
      <alignment horizontal="center" vertical="center" wrapText="1"/>
    </xf>
    <xf numFmtId="0" fontId="4" fillId="43" borderId="23" xfId="82" applyFont="1" applyFill="1" applyBorder="1" applyAlignment="1">
      <alignment horizontal="center" vertical="center" wrapText="1"/>
    </xf>
    <xf numFmtId="0" fontId="0" fillId="43" borderId="11" xfId="0" applyFill="1" applyBorder="1" applyAlignment="1">
      <alignment horizontal="center" vertical="center" wrapText="1"/>
    </xf>
    <xf numFmtId="0" fontId="4" fillId="0" borderId="24" xfId="82" applyFont="1" applyFill="1" applyBorder="1" applyAlignment="1">
      <alignment horizontal="center" vertical="center" wrapText="1"/>
    </xf>
    <xf numFmtId="0" fontId="4" fillId="0" borderId="23" xfId="82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48" borderId="24" xfId="82" applyFont="1" applyFill="1" applyBorder="1" applyAlignment="1">
      <alignment horizontal="center" vertical="center" wrapText="1"/>
    </xf>
    <xf numFmtId="0" fontId="4" fillId="48" borderId="23" xfId="82" applyFont="1" applyFill="1" applyBorder="1" applyAlignment="1">
      <alignment horizontal="center" vertical="center" wrapText="1"/>
    </xf>
    <xf numFmtId="0" fontId="0" fillId="48" borderId="11" xfId="0" applyFill="1" applyBorder="1" applyAlignment="1">
      <alignment horizontal="center" vertical="center" wrapText="1"/>
    </xf>
    <xf numFmtId="0" fontId="4" fillId="51" borderId="24" xfId="82" applyFont="1" applyFill="1" applyBorder="1" applyAlignment="1">
      <alignment horizontal="center" vertical="center" wrapText="1"/>
    </xf>
    <xf numFmtId="0" fontId="0" fillId="51" borderId="23" xfId="0" applyFill="1" applyBorder="1" applyAlignment="1">
      <alignment horizontal="center" vertical="center" wrapText="1"/>
    </xf>
    <xf numFmtId="0" fontId="0" fillId="51" borderId="11" xfId="0" applyFill="1" applyBorder="1" applyAlignment="1">
      <alignment horizontal="center" vertical="center" wrapText="1"/>
    </xf>
    <xf numFmtId="0" fontId="0" fillId="52" borderId="11" xfId="0" applyFill="1" applyBorder="1" applyAlignment="1">
      <alignment horizontal="center" vertical="center" wrapText="1"/>
    </xf>
    <xf numFmtId="0" fontId="22" fillId="53" borderId="24" xfId="82" applyFont="1" applyFill="1" applyBorder="1" applyAlignment="1">
      <alignment horizontal="center" vertical="center" wrapText="1"/>
    </xf>
    <xf numFmtId="0" fontId="22" fillId="53" borderId="23" xfId="82" applyFont="1" applyFill="1" applyBorder="1" applyAlignment="1">
      <alignment horizontal="center" vertical="center" wrapText="1"/>
    </xf>
    <xf numFmtId="0" fontId="37" fillId="53" borderId="11" xfId="0" applyFont="1" applyFill="1" applyBorder="1" applyAlignment="1">
      <alignment horizontal="center" vertical="center" wrapText="1"/>
    </xf>
    <xf numFmtId="0" fontId="6" fillId="47" borderId="24" xfId="82" applyFont="1" applyFill="1" applyBorder="1" applyAlignment="1">
      <alignment horizontal="center" vertical="center" wrapText="1"/>
    </xf>
    <xf numFmtId="0" fontId="6" fillId="47" borderId="23" xfId="82" applyFont="1" applyFill="1" applyBorder="1" applyAlignment="1">
      <alignment horizontal="center" vertical="center" wrapText="1"/>
    </xf>
    <xf numFmtId="0" fontId="11" fillId="47" borderId="11" xfId="0" applyFont="1" applyFill="1" applyBorder="1" applyAlignment="1">
      <alignment horizontal="center" vertical="center" wrapText="1"/>
    </xf>
    <xf numFmtId="0" fontId="49" fillId="0" borderId="60" xfId="0" applyFont="1" applyFill="1" applyBorder="1" applyAlignment="1">
      <alignment horizontal="center" vertical="center" textRotation="90" wrapText="1"/>
    </xf>
    <xf numFmtId="0" fontId="49" fillId="0" borderId="51" xfId="0" applyFont="1" applyFill="1" applyBorder="1"/>
    <xf numFmtId="0" fontId="56" fillId="0" borderId="0" xfId="6" applyFont="1" applyFill="1" applyAlignment="1">
      <alignment horizontal="center"/>
    </xf>
    <xf numFmtId="0" fontId="57" fillId="0" borderId="0" xfId="0" applyFont="1" applyAlignment="1"/>
    <xf numFmtId="0" fontId="50" fillId="43" borderId="67" xfId="0" applyFont="1" applyFill="1" applyBorder="1" applyAlignment="1">
      <alignment horizontal="center" vertical="center" wrapText="1"/>
    </xf>
    <xf numFmtId="0" fontId="0" fillId="43" borderId="68" xfId="0" applyFill="1" applyBorder="1" applyAlignment="1"/>
    <xf numFmtId="0" fontId="0" fillId="43" borderId="69" xfId="0" applyFill="1" applyBorder="1" applyAlignment="1"/>
    <xf numFmtId="0" fontId="0" fillId="43" borderId="8" xfId="0" applyFill="1" applyBorder="1" applyAlignment="1"/>
    <xf numFmtId="0" fontId="0" fillId="43" borderId="0" xfId="0" applyFill="1" applyBorder="1" applyAlignment="1"/>
    <xf numFmtId="0" fontId="0" fillId="43" borderId="9" xfId="0" applyFill="1" applyBorder="1" applyAlignment="1"/>
    <xf numFmtId="0" fontId="0" fillId="43" borderId="55" xfId="0" applyFill="1" applyBorder="1" applyAlignment="1"/>
    <xf numFmtId="0" fontId="0" fillId="43" borderId="74" xfId="0" applyFill="1" applyBorder="1" applyAlignment="1"/>
    <xf numFmtId="0" fontId="0" fillId="43" borderId="75" xfId="0" applyFill="1" applyBorder="1" applyAlignment="1"/>
    <xf numFmtId="0" fontId="0" fillId="43" borderId="76" xfId="0" applyFill="1" applyBorder="1" applyAlignment="1"/>
    <xf numFmtId="0" fontId="4" fillId="43" borderId="60" xfId="6" applyFont="1" applyFill="1" applyBorder="1" applyAlignment="1">
      <alignment horizontal="center" vertical="center"/>
    </xf>
    <xf numFmtId="0" fontId="4" fillId="43" borderId="51" xfId="6" applyFont="1" applyFill="1" applyBorder="1" applyAlignment="1">
      <alignment horizontal="center" vertical="center"/>
    </xf>
    <xf numFmtId="0" fontId="4" fillId="43" borderId="59" xfId="6" applyFont="1" applyFill="1" applyBorder="1" applyAlignment="1">
      <alignment horizontal="center" vertical="center"/>
    </xf>
    <xf numFmtId="0" fontId="52" fillId="0" borderId="60" xfId="0" applyFont="1" applyFill="1" applyBorder="1" applyAlignment="1">
      <alignment horizontal="center" vertical="center"/>
    </xf>
    <xf numFmtId="0" fontId="49" fillId="0" borderId="60" xfId="0" applyFont="1" applyFill="1" applyBorder="1" applyAlignment="1">
      <alignment horizontal="center" vertical="center" textRotation="90"/>
    </xf>
    <xf numFmtId="0" fontId="0" fillId="0" borderId="51" xfId="0" applyBorder="1" applyAlignment="1">
      <alignment horizontal="center" vertical="center" textRotation="90"/>
    </xf>
    <xf numFmtId="0" fontId="49" fillId="0" borderId="51" xfId="0" applyFont="1" applyFill="1" applyBorder="1" applyAlignment="1">
      <alignment horizontal="center" vertical="center" textRotation="90"/>
    </xf>
    <xf numFmtId="0" fontId="0" fillId="0" borderId="59" xfId="0" applyBorder="1" applyAlignment="1">
      <alignment horizontal="center" vertical="center" textRotation="90"/>
    </xf>
    <xf numFmtId="0" fontId="50" fillId="43" borderId="66" xfId="0" applyFont="1" applyFill="1" applyBorder="1" applyAlignment="1">
      <alignment horizontal="center" vertical="center" wrapText="1"/>
    </xf>
    <xf numFmtId="0" fontId="0" fillId="43" borderId="71" xfId="0" applyFill="1" applyBorder="1" applyAlignment="1">
      <alignment horizontal="center" vertical="center"/>
    </xf>
    <xf numFmtId="0" fontId="0" fillId="43" borderId="73" xfId="0" applyFill="1" applyBorder="1" applyAlignment="1">
      <alignment horizontal="center" vertical="center"/>
    </xf>
    <xf numFmtId="0" fontId="52" fillId="0" borderId="51" xfId="0" applyFont="1" applyFill="1" applyBorder="1" applyAlignment="1">
      <alignment horizontal="center" vertical="center" wrapText="1"/>
    </xf>
    <xf numFmtId="0" fontId="52" fillId="0" borderId="33" xfId="0" applyFont="1" applyFill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60" xfId="0" applyBorder="1" applyAlignment="1">
      <alignment horizontal="center" vertical="center"/>
    </xf>
    <xf numFmtId="0" fontId="49" fillId="0" borderId="51" xfId="0" applyFont="1" applyFill="1" applyBorder="1" applyAlignment="1">
      <alignment horizontal="center" vertical="center" textRotation="90" wrapText="1"/>
    </xf>
    <xf numFmtId="0" fontId="49" fillId="0" borderId="13" xfId="0" applyFont="1" applyFill="1" applyBorder="1"/>
    <xf numFmtId="0" fontId="49" fillId="0" borderId="2" xfId="0" applyFont="1" applyFill="1" applyBorder="1" applyAlignment="1">
      <alignment horizontal="center" vertical="center" textRotation="90" wrapText="1"/>
    </xf>
    <xf numFmtId="0" fontId="49" fillId="0" borderId="1" xfId="0" applyFont="1" applyFill="1" applyBorder="1"/>
    <xf numFmtId="0" fontId="49" fillId="0" borderId="50" xfId="0" applyFont="1" applyFill="1" applyBorder="1"/>
    <xf numFmtId="0" fontId="14" fillId="0" borderId="23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1" xfId="0" applyBorder="1" applyAlignment="1">
      <alignment horizontal="right"/>
    </xf>
    <xf numFmtId="166" fontId="14" fillId="41" borderId="24" xfId="0" applyNumberFormat="1" applyFont="1" applyFill="1" applyBorder="1" applyAlignment="1">
      <alignment horizontal="left"/>
    </xf>
    <xf numFmtId="0" fontId="0" fillId="41" borderId="11" xfId="0" applyFill="1" applyBorder="1" applyAlignment="1">
      <alignment horizontal="left"/>
    </xf>
    <xf numFmtId="0" fontId="45" fillId="6" borderId="3" xfId="0" applyFont="1" applyFill="1" applyBorder="1" applyAlignment="1">
      <alignment horizontal="center" vertical="center" textRotation="90"/>
    </xf>
    <xf numFmtId="0" fontId="45" fillId="6" borderId="13" xfId="0" applyFont="1" applyFill="1" applyBorder="1" applyAlignment="1">
      <alignment horizontal="center" vertical="center" textRotation="90"/>
    </xf>
    <xf numFmtId="0" fontId="45" fillId="6" borderId="2" xfId="0" applyFont="1" applyFill="1" applyBorder="1" applyAlignment="1">
      <alignment horizontal="center" vertical="center" textRotation="90"/>
    </xf>
    <xf numFmtId="9" fontId="14" fillId="41" borderId="24" xfId="0" applyNumberFormat="1" applyFont="1" applyFill="1" applyBorder="1" applyAlignment="1">
      <alignment horizontal="center" vertical="center"/>
    </xf>
    <xf numFmtId="0" fontId="0" fillId="41" borderId="11" xfId="0" applyFill="1" applyBorder="1" applyAlignment="1">
      <alignment horizontal="center" vertical="center"/>
    </xf>
    <xf numFmtId="0" fontId="14" fillId="0" borderId="23" xfId="0" applyFont="1" applyBorder="1" applyAlignment="1">
      <alignment horizontal="center"/>
    </xf>
    <xf numFmtId="0" fontId="46" fillId="6" borderId="3" xfId="0" applyFont="1" applyFill="1" applyBorder="1" applyAlignment="1">
      <alignment horizontal="center" vertical="center" textRotation="90"/>
    </xf>
    <xf numFmtId="0" fontId="46" fillId="6" borderId="13" xfId="0" applyFont="1" applyFill="1" applyBorder="1" applyAlignment="1">
      <alignment horizontal="center" vertical="center" textRotation="90"/>
    </xf>
    <xf numFmtId="0" fontId="0" fillId="0" borderId="2" xfId="0" applyBorder="1" applyAlignment="1">
      <alignment horizontal="center" vertical="center"/>
    </xf>
    <xf numFmtId="0" fontId="44" fillId="6" borderId="3" xfId="0" applyFont="1" applyFill="1" applyBorder="1" applyAlignment="1">
      <alignment horizontal="center" vertical="center" textRotation="90"/>
    </xf>
    <xf numFmtId="0" fontId="44" fillId="6" borderId="13" xfId="0" applyFont="1" applyFill="1" applyBorder="1" applyAlignment="1">
      <alignment horizontal="center" vertical="center" textRotation="90"/>
    </xf>
    <xf numFmtId="0" fontId="44" fillId="6" borderId="2" xfId="0" applyFont="1" applyFill="1" applyBorder="1" applyAlignment="1">
      <alignment horizontal="center" vertical="center" textRotation="90"/>
    </xf>
    <xf numFmtId="0" fontId="0" fillId="0" borderId="11" xfId="0" applyBorder="1" applyAlignment="1">
      <alignment horizontal="left"/>
    </xf>
    <xf numFmtId="0" fontId="14" fillId="0" borderId="11" xfId="0" applyFont="1" applyBorder="1" applyAlignment="1">
      <alignment horizontal="center"/>
    </xf>
    <xf numFmtId="3" fontId="14" fillId="41" borderId="24" xfId="0" applyNumberFormat="1" applyFont="1" applyFill="1" applyBorder="1" applyAlignment="1">
      <alignment horizontal="center"/>
    </xf>
    <xf numFmtId="3" fontId="14" fillId="41" borderId="23" xfId="0" applyNumberFormat="1" applyFont="1" applyFill="1" applyBorder="1" applyAlignment="1">
      <alignment horizontal="center"/>
    </xf>
    <xf numFmtId="3" fontId="14" fillId="41" borderId="11" xfId="0" applyNumberFormat="1" applyFont="1" applyFill="1" applyBorder="1" applyAlignment="1">
      <alignment horizontal="center"/>
    </xf>
    <xf numFmtId="166" fontId="14" fillId="41" borderId="24" xfId="0" applyNumberFormat="1" applyFont="1" applyFill="1" applyBorder="1" applyAlignment="1">
      <alignment horizontal="left" vertical="center"/>
    </xf>
    <xf numFmtId="0" fontId="0" fillId="41" borderId="11" xfId="0" applyFill="1" applyBorder="1" applyAlignment="1">
      <alignment horizontal="left" vertical="center"/>
    </xf>
    <xf numFmtId="3" fontId="14" fillId="41" borderId="10" xfId="0" applyNumberFormat="1" applyFont="1" applyFill="1" applyBorder="1" applyAlignment="1">
      <alignment horizontal="center"/>
    </xf>
    <xf numFmtId="3" fontId="14" fillId="41" borderId="25" xfId="0" applyNumberFormat="1" applyFont="1" applyFill="1" applyBorder="1" applyAlignment="1">
      <alignment horizontal="center"/>
    </xf>
    <xf numFmtId="3" fontId="14" fillId="41" borderId="12" xfId="0" applyNumberFormat="1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44" fillId="6" borderId="3" xfId="0" applyFont="1" applyFill="1" applyBorder="1" applyAlignment="1">
      <alignment horizontal="center" textRotation="90"/>
    </xf>
    <xf numFmtId="0" fontId="44" fillId="6" borderId="13" xfId="0" applyFont="1" applyFill="1" applyBorder="1" applyAlignment="1">
      <alignment horizontal="center" textRotation="90"/>
    </xf>
    <xf numFmtId="0" fontId="4" fillId="42" borderId="24" xfId="6" applyFont="1" applyFill="1" applyBorder="1" applyAlignment="1">
      <alignment horizontal="left" vertical="center"/>
    </xf>
    <xf numFmtId="0" fontId="4" fillId="42" borderId="23" xfId="6" applyFont="1" applyFill="1" applyBorder="1" applyAlignment="1">
      <alignment horizontal="left" vertical="center"/>
    </xf>
    <xf numFmtId="0" fontId="14" fillId="0" borderId="24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2" borderId="24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4" fillId="41" borderId="2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42" borderId="24" xfId="0" applyFont="1" applyFill="1" applyBorder="1" applyAlignment="1">
      <alignment horizontal="center" vertical="center"/>
    </xf>
    <xf numFmtId="0" fontId="0" fillId="42" borderId="23" xfId="0" applyFill="1" applyBorder="1" applyAlignment="1">
      <alignment horizontal="center" vertical="center"/>
    </xf>
    <xf numFmtId="0" fontId="0" fillId="42" borderId="11" xfId="0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41" borderId="3" xfId="0" applyFont="1" applyFill="1" applyBorder="1" applyAlignment="1">
      <alignment horizontal="center" vertical="center"/>
    </xf>
    <xf numFmtId="0" fontId="0" fillId="41" borderId="2" xfId="0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5" fillId="42" borderId="24" xfId="0" applyFont="1" applyFill="1" applyBorder="1" applyAlignment="1">
      <alignment horizontal="center"/>
    </xf>
    <xf numFmtId="0" fontId="15" fillId="42" borderId="23" xfId="0" applyFont="1" applyFill="1" applyBorder="1" applyAlignment="1">
      <alignment horizontal="center"/>
    </xf>
    <xf numFmtId="0" fontId="15" fillId="42" borderId="11" xfId="0" applyFont="1" applyFill="1" applyBorder="1" applyAlignment="1">
      <alignment horizontal="center"/>
    </xf>
    <xf numFmtId="0" fontId="18" fillId="42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0" fillId="42" borderId="10" xfId="0" applyFont="1" applyFill="1" applyBorder="1" applyAlignment="1">
      <alignment horizontal="center"/>
    </xf>
    <xf numFmtId="0" fontId="20" fillId="42" borderId="25" xfId="0" applyFont="1" applyFill="1" applyBorder="1" applyAlignment="1">
      <alignment horizontal="center"/>
    </xf>
    <xf numFmtId="0" fontId="20" fillId="42" borderId="12" xfId="0" applyFont="1" applyFill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41" borderId="24" xfId="0" applyFont="1" applyFill="1" applyBorder="1" applyAlignment="1">
      <alignment horizontal="center"/>
    </xf>
    <xf numFmtId="0" fontId="14" fillId="41" borderId="11" xfId="0" applyFont="1" applyFill="1" applyBorder="1" applyAlignment="1">
      <alignment horizontal="center"/>
    </xf>
    <xf numFmtId="0" fontId="14" fillId="41" borderId="23" xfId="0" applyFont="1" applyFill="1" applyBorder="1" applyAlignment="1">
      <alignment horizontal="center"/>
    </xf>
    <xf numFmtId="0" fontId="14" fillId="41" borderId="23" xfId="0" applyFont="1" applyFill="1" applyBorder="1" applyAlignment="1">
      <alignment horizontal="left" vertical="center"/>
    </xf>
    <xf numFmtId="0" fontId="6" fillId="41" borderId="23" xfId="0" applyFont="1" applyFill="1" applyBorder="1" applyAlignment="1">
      <alignment horizontal="left"/>
    </xf>
    <xf numFmtId="0" fontId="52" fillId="0" borderId="26" xfId="0" applyFont="1" applyFill="1" applyBorder="1" applyAlignment="1">
      <alignment horizontal="center" vertical="top" wrapText="1"/>
    </xf>
    <xf numFmtId="0" fontId="52" fillId="0" borderId="33" xfId="0" applyFont="1" applyFill="1" applyBorder="1" applyAlignment="1">
      <alignment horizontal="center" vertical="top" wrapText="1"/>
    </xf>
    <xf numFmtId="0" fontId="52" fillId="0" borderId="40" xfId="0" applyFont="1" applyFill="1" applyBorder="1" applyAlignment="1">
      <alignment horizontal="center" vertical="top" wrapText="1"/>
    </xf>
    <xf numFmtId="0" fontId="50" fillId="0" borderId="30" xfId="0" applyFont="1" applyFill="1" applyBorder="1" applyAlignment="1">
      <alignment horizontal="center" vertical="center" wrapText="1"/>
    </xf>
    <xf numFmtId="0" fontId="50" fillId="0" borderId="51" xfId="0" applyFont="1" applyFill="1" applyBorder="1" applyAlignment="1">
      <alignment horizontal="center" vertical="center" wrapText="1"/>
    </xf>
    <xf numFmtId="0" fontId="50" fillId="0" borderId="39" xfId="0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 vertical="center" textRotation="90" wrapText="1"/>
    </xf>
    <xf numFmtId="0" fontId="49" fillId="0" borderId="39" xfId="0" applyFont="1" applyFill="1" applyBorder="1" applyAlignment="1">
      <alignment horizontal="center" vertical="center" textRotation="90" wrapText="1"/>
    </xf>
    <xf numFmtId="0" fontId="49" fillId="0" borderId="84" xfId="0" applyFont="1" applyFill="1" applyBorder="1" applyAlignment="1">
      <alignment horizontal="center" vertical="center" textRotation="90" wrapText="1"/>
    </xf>
    <xf numFmtId="0" fontId="49" fillId="0" borderId="72" xfId="0" applyFont="1" applyFill="1" applyBorder="1" applyAlignment="1">
      <alignment horizontal="center" vertical="center" textRotation="90" wrapText="1"/>
    </xf>
    <xf numFmtId="0" fontId="49" fillId="0" borderId="86" xfId="0" applyFont="1" applyFill="1" applyBorder="1" applyAlignment="1">
      <alignment horizontal="center" vertical="center" textRotation="90" wrapText="1"/>
    </xf>
    <xf numFmtId="0" fontId="49" fillId="0" borderId="30" xfId="0" applyFont="1" applyFill="1" applyBorder="1"/>
    <xf numFmtId="0" fontId="49" fillId="0" borderId="39" xfId="0" applyFont="1" applyFill="1" applyBorder="1"/>
    <xf numFmtId="0" fontId="50" fillId="0" borderId="24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left" vertical="center" textRotation="90" wrapText="1"/>
    </xf>
    <xf numFmtId="0" fontId="49" fillId="0" borderId="51" xfId="0" applyFont="1" applyFill="1" applyBorder="1" applyAlignment="1">
      <alignment horizontal="left" vertical="center" textRotation="90" wrapText="1"/>
    </xf>
    <xf numFmtId="0" fontId="52" fillId="0" borderId="37" xfId="0" applyFont="1" applyFill="1" applyBorder="1" applyAlignment="1">
      <alignment horizontal="center" vertical="top" wrapText="1"/>
    </xf>
    <xf numFmtId="0" fontId="52" fillId="0" borderId="50" xfId="0" applyFont="1" applyFill="1" applyBorder="1" applyAlignment="1">
      <alignment horizontal="center" vertical="center" wrapText="1"/>
    </xf>
    <xf numFmtId="0" fontId="52" fillId="0" borderId="39" xfId="0" applyFont="1" applyFill="1" applyBorder="1" applyAlignment="1">
      <alignment horizontal="center" vertical="center" wrapText="1"/>
    </xf>
    <xf numFmtId="0" fontId="49" fillId="0" borderId="50" xfId="0" applyFont="1" applyFill="1" applyBorder="1" applyAlignment="1">
      <alignment horizontal="center" vertical="center" textRotation="90" wrapText="1"/>
    </xf>
    <xf numFmtId="0" fontId="48" fillId="0" borderId="0" xfId="0" quotePrefix="1" applyFont="1" applyFill="1" applyAlignment="1">
      <alignment horizontal="left" vertical="center" wrapText="1"/>
    </xf>
    <xf numFmtId="0" fontId="68" fillId="0" borderId="0" xfId="0" applyFont="1" applyFill="1" applyAlignment="1">
      <alignment horizontal="center" vertical="center" wrapText="1"/>
    </xf>
    <xf numFmtId="0" fontId="49" fillId="0" borderId="85" xfId="0" applyFont="1" applyFill="1" applyBorder="1" applyAlignment="1">
      <alignment horizontal="left" vertical="center"/>
    </xf>
    <xf numFmtId="0" fontId="50" fillId="0" borderId="26" xfId="0" applyFont="1" applyFill="1" applyBorder="1" applyAlignment="1">
      <alignment horizontal="center" vertical="center" wrapText="1"/>
    </xf>
    <xf numFmtId="0" fontId="50" fillId="0" borderId="87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2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left" vertical="center" wrapText="1"/>
    </xf>
    <xf numFmtId="0" fontId="50" fillId="0" borderId="2" xfId="0" applyFont="1" applyFill="1" applyBorder="1" applyAlignment="1">
      <alignment horizontal="left" vertical="center" wrapText="1"/>
    </xf>
    <xf numFmtId="0" fontId="50" fillId="0" borderId="31" xfId="0" applyFont="1" applyFill="1" applyBorder="1" applyAlignment="1">
      <alignment horizontal="center" vertical="center" wrapText="1"/>
    </xf>
    <xf numFmtId="0" fontId="50" fillId="0" borderId="32" xfId="0" applyFont="1" applyFill="1" applyBorder="1" applyAlignment="1">
      <alignment horizontal="center" vertical="center" wrapText="1"/>
    </xf>
    <xf numFmtId="0" fontId="50" fillId="0" borderId="31" xfId="0" applyFont="1" applyFill="1" applyBorder="1" applyAlignment="1">
      <alignment horizontal="center" vertical="center"/>
    </xf>
    <xf numFmtId="0" fontId="50" fillId="0" borderId="80" xfId="0" applyFont="1" applyFill="1" applyBorder="1" applyAlignment="1">
      <alignment horizontal="center" vertical="center"/>
    </xf>
  </cellXfs>
  <cellStyles count="84">
    <cellStyle name="20% - Accent1 2" xfId="10"/>
    <cellStyle name="20% - Accent2 2" xfId="11"/>
    <cellStyle name="20% - Accent3 2" xfId="12"/>
    <cellStyle name="20% - Accent4 2" xfId="13"/>
    <cellStyle name="20% - Accent5 2" xfId="14"/>
    <cellStyle name="20% - Accent6 2" xfId="15"/>
    <cellStyle name="40% - Accent1 2" xfId="16"/>
    <cellStyle name="40% - Accent2 2" xfId="17"/>
    <cellStyle name="40% - Accent3 2" xfId="18"/>
    <cellStyle name="40% - Accent4 2" xfId="19"/>
    <cellStyle name="40% - Accent5 2" xfId="20"/>
    <cellStyle name="40% - Accent6 2" xfId="21"/>
    <cellStyle name="60% - Accent1 2" xfId="22"/>
    <cellStyle name="60% - Accent2 2" xfId="23"/>
    <cellStyle name="60% - Accent3 2" xfId="24"/>
    <cellStyle name="60% - Accent4 2" xfId="25"/>
    <cellStyle name="60% - Accent5 2" xfId="26"/>
    <cellStyle name="60% - Accent6 2" xfId="27"/>
    <cellStyle name="Accent1 2" xfId="28"/>
    <cellStyle name="Accent2 2" xfId="29"/>
    <cellStyle name="Accent3 2" xfId="30"/>
    <cellStyle name="Accent4 2" xfId="31"/>
    <cellStyle name="Accent5 2" xfId="32"/>
    <cellStyle name="Accent6 2" xfId="33"/>
    <cellStyle name="Bad 2" xfId="34"/>
    <cellStyle name="Calculation 2" xfId="35"/>
    <cellStyle name="Check Cell 2" xfId="36"/>
    <cellStyle name="Comma" xfId="76" builtinId="3"/>
    <cellStyle name="Comma [0]" xfId="80" builtinId="6"/>
    <cellStyle name="Comma [0] 2" xfId="1"/>
    <cellStyle name="Comma [0] 2 2" xfId="37"/>
    <cellStyle name="Comma [0] 2 3" xfId="74"/>
    <cellStyle name="Comma [0] 2 4" xfId="83"/>
    <cellStyle name="Comma [0] 3" xfId="2"/>
    <cellStyle name="Comma [0] 3 2" xfId="75"/>
    <cellStyle name="Comma [0] 4" xfId="3"/>
    <cellStyle name="Comma [0] 5" xfId="38"/>
    <cellStyle name="Comma [0] 6" xfId="78"/>
    <cellStyle name="Comma 2" xfId="4"/>
    <cellStyle name="Comma 2 2" xfId="39"/>
    <cellStyle name="Comma 3" xfId="9"/>
    <cellStyle name="Comma 4" xfId="40"/>
    <cellStyle name="Comma 5" xfId="41"/>
    <cellStyle name="Comma 6" xfId="42"/>
    <cellStyle name="Comma 7" xfId="43"/>
    <cellStyle name="Currency" xfId="5" builtinId="4"/>
    <cellStyle name="Currency [0]" xfId="81" builtinId="7"/>
    <cellStyle name="Currency 2" xfId="44"/>
    <cellStyle name="Explanatory Text 2" xfId="45"/>
    <cellStyle name="Good 2" xfId="46"/>
    <cellStyle name="Heading 1 2" xfId="47"/>
    <cellStyle name="Heading 2 2" xfId="48"/>
    <cellStyle name="Heading 3 2" xfId="49"/>
    <cellStyle name="Heading 4 2" xfId="50"/>
    <cellStyle name="Input 2" xfId="51"/>
    <cellStyle name="Linked Cell 2" xfId="52"/>
    <cellStyle name="Neutral 2" xfId="53"/>
    <cellStyle name="Normal" xfId="0" builtinId="0"/>
    <cellStyle name="Normal 2" xfId="6"/>
    <cellStyle name="Normal 2 2" xfId="7"/>
    <cellStyle name="Normal 2 2 2" xfId="54"/>
    <cellStyle name="Normal 2 3" xfId="82"/>
    <cellStyle name="Normal 2 3 2" xfId="55"/>
    <cellStyle name="Normal 2 3 2 2" xfId="56"/>
    <cellStyle name="Normal 2 3 2 3" xfId="57"/>
    <cellStyle name="Normal 3" xfId="8"/>
    <cellStyle name="Normal 3 2" xfId="73"/>
    <cellStyle name="Normal 3 6" xfId="58"/>
    <cellStyle name="Normal 3 6 2" xfId="59"/>
    <cellStyle name="Normal 4" xfId="60"/>
    <cellStyle name="Normal 5" xfId="61"/>
    <cellStyle name="Normal 6" xfId="62"/>
    <cellStyle name="Normal 7" xfId="63"/>
    <cellStyle name="Normal 8" xfId="64"/>
    <cellStyle name="Normal 9" xfId="77"/>
    <cellStyle name="Normal 9 2" xfId="79"/>
    <cellStyle name="Note 2" xfId="65"/>
    <cellStyle name="Output 2" xfId="66"/>
    <cellStyle name="Percent 2" xfId="67"/>
    <cellStyle name="Percent 3" xfId="68"/>
    <cellStyle name="Percent 4" xfId="69"/>
    <cellStyle name="Title 2" xfId="70"/>
    <cellStyle name="Total 2" xfId="71"/>
    <cellStyle name="Warning Text 2" xfId="72"/>
  </cellStyles>
  <dxfs count="0"/>
  <tableStyles count="0" defaultTableStyle="TableStyleMedium9" defaultPivotStyle="PivotStyleLight16"/>
  <colors>
    <mruColors>
      <color rgb="FFFFCCFF"/>
      <color rgb="FFCCFFCC"/>
      <color rgb="FFCCFFFF"/>
      <color rgb="FFFFCCCC"/>
      <color rgb="FF3333FF"/>
      <color rgb="FF56E13F"/>
      <color rgb="FF99FF33"/>
      <color rgb="FFFFFF99"/>
      <color rgb="FF00CC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124</xdr:row>
      <xdr:rowOff>140462</xdr:rowOff>
    </xdr:from>
    <xdr:to>
      <xdr:col>2</xdr:col>
      <xdr:colOff>3342</xdr:colOff>
      <xdr:row>128</xdr:row>
      <xdr:rowOff>34037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48187"/>
          <a:ext cx="679617" cy="6841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386549</xdr:colOff>
      <xdr:row>3</xdr:row>
      <xdr:rowOff>28575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6099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62</xdr:row>
      <xdr:rowOff>95251</xdr:rowOff>
    </xdr:from>
    <xdr:to>
      <xdr:col>2</xdr:col>
      <xdr:colOff>42831</xdr:colOff>
      <xdr:row>66</xdr:row>
      <xdr:rowOff>28576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30051"/>
          <a:ext cx="719106" cy="72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434</xdr:row>
      <xdr:rowOff>133350</xdr:rowOff>
    </xdr:from>
    <xdr:to>
      <xdr:col>2</xdr:col>
      <xdr:colOff>3342</xdr:colOff>
      <xdr:row>438</xdr:row>
      <xdr:rowOff>26925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3419950"/>
          <a:ext cx="679617" cy="6841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372</xdr:row>
      <xdr:rowOff>161925</xdr:rowOff>
    </xdr:from>
    <xdr:to>
      <xdr:col>2</xdr:col>
      <xdr:colOff>3342</xdr:colOff>
      <xdr:row>376</xdr:row>
      <xdr:rowOff>55500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1532750"/>
          <a:ext cx="679617" cy="6841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311</xdr:row>
      <xdr:rowOff>0</xdr:rowOff>
    </xdr:from>
    <xdr:to>
      <xdr:col>2</xdr:col>
      <xdr:colOff>22392</xdr:colOff>
      <xdr:row>314</xdr:row>
      <xdr:rowOff>84075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59645550"/>
          <a:ext cx="679617" cy="6841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248</xdr:row>
      <xdr:rowOff>123825</xdr:rowOff>
    </xdr:from>
    <xdr:to>
      <xdr:col>2</xdr:col>
      <xdr:colOff>3342</xdr:colOff>
      <xdr:row>252</xdr:row>
      <xdr:rowOff>17400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63100"/>
          <a:ext cx="679617" cy="6841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186</xdr:row>
      <xdr:rowOff>180975</xdr:rowOff>
    </xdr:from>
    <xdr:to>
      <xdr:col>2</xdr:col>
      <xdr:colOff>3342</xdr:colOff>
      <xdr:row>190</xdr:row>
      <xdr:rowOff>74550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804475"/>
          <a:ext cx="679617" cy="684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45"/>
  <sheetViews>
    <sheetView topLeftCell="C25" zoomScale="80" zoomScaleNormal="80" workbookViewId="0">
      <pane xSplit="1" topLeftCell="AH1" activePane="topRight" state="frozen"/>
      <selection activeCell="C1" sqref="C1"/>
      <selection pane="topRight" activeCell="AI44" sqref="AI44"/>
    </sheetView>
  </sheetViews>
  <sheetFormatPr defaultRowHeight="14.4" x14ac:dyDescent="0.3"/>
  <cols>
    <col min="1" max="1" width="6.33203125" customWidth="1"/>
    <col min="2" max="2" width="4.109375" customWidth="1"/>
    <col min="3" max="3" width="33.5546875" customWidth="1"/>
    <col min="4" max="4" width="10.5546875" customWidth="1"/>
    <col min="5" max="5" width="24.33203125" customWidth="1"/>
    <col min="6" max="6" width="15.5546875" customWidth="1"/>
    <col min="7" max="7" width="13.5546875" customWidth="1"/>
    <col min="8" max="8" width="7.6640625" customWidth="1"/>
    <col min="9" max="9" width="8.6640625" customWidth="1"/>
    <col min="10" max="10" width="10.6640625" customWidth="1"/>
    <col min="11" max="11" width="16.6640625" customWidth="1"/>
    <col min="12" max="12" width="11.6640625" customWidth="1"/>
    <col min="13" max="13" width="11.5546875" customWidth="1"/>
    <col min="14" max="14" width="17.44140625" customWidth="1"/>
    <col min="15" max="15" width="11.6640625" customWidth="1"/>
    <col min="16" max="16" width="11" bestFit="1" customWidth="1"/>
    <col min="17" max="17" width="17.6640625" customWidth="1"/>
    <col min="18" max="18" width="12.5546875" customWidth="1"/>
    <col min="19" max="19" width="9.88671875" bestFit="1" customWidth="1"/>
    <col min="20" max="20" width="16.5546875" customWidth="1"/>
    <col min="21" max="21" width="12.109375" customWidth="1"/>
    <col min="22" max="22" width="11.33203125" customWidth="1"/>
    <col min="23" max="23" width="17.33203125" customWidth="1"/>
    <col min="24" max="24" width="11.88671875" customWidth="1"/>
    <col min="25" max="25" width="11.109375" customWidth="1"/>
    <col min="26" max="26" width="16.6640625" customWidth="1"/>
    <col min="27" max="27" width="13.6640625" customWidth="1"/>
    <col min="28" max="28" width="11.33203125" customWidth="1"/>
    <col min="29" max="29" width="16.6640625" customWidth="1"/>
    <col min="30" max="30" width="11.33203125" customWidth="1"/>
    <col min="31" max="31" width="9.6640625" style="280" customWidth="1"/>
    <col min="32" max="32" width="16.6640625" customWidth="1"/>
    <col min="33" max="33" width="11.44140625" customWidth="1"/>
    <col min="34" max="34" width="11.33203125" style="280" customWidth="1"/>
    <col min="35" max="35" width="16.6640625" customWidth="1"/>
    <col min="36" max="36" width="12" customWidth="1"/>
    <col min="37" max="37" width="11.33203125" style="280" customWidth="1"/>
    <col min="38" max="38" width="16.33203125" customWidth="1"/>
    <col min="39" max="39" width="12" customWidth="1"/>
    <col min="40" max="40" width="11.109375" style="280" customWidth="1"/>
    <col min="41" max="41" width="16.6640625" customWidth="1"/>
    <col min="42" max="42" width="13" customWidth="1"/>
    <col min="43" max="43" width="11.88671875" style="280" customWidth="1"/>
    <col min="44" max="44" width="17.5546875" customWidth="1"/>
    <col min="45" max="45" width="12.44140625" customWidth="1"/>
    <col min="46" max="46" width="10" style="280" customWidth="1"/>
    <col min="47" max="47" width="15.6640625" customWidth="1"/>
    <col min="48" max="48" width="11" customWidth="1"/>
    <col min="49" max="49" width="11.44140625" style="280" customWidth="1"/>
    <col min="50" max="50" width="16.88671875" customWidth="1"/>
    <col min="51" max="51" width="12.44140625" customWidth="1"/>
    <col min="52" max="52" width="10.88671875" style="280" customWidth="1"/>
    <col min="53" max="53" width="16.33203125" customWidth="1"/>
    <col min="54" max="54" width="13.109375" customWidth="1"/>
    <col min="55" max="55" width="11.33203125" style="280" customWidth="1"/>
    <col min="56" max="56" width="17.44140625" customWidth="1"/>
    <col min="57" max="57" width="11" customWidth="1"/>
    <col min="58" max="58" width="12.6640625" customWidth="1"/>
    <col min="59" max="59" width="16.88671875" customWidth="1"/>
    <col min="60" max="60" width="11.88671875" customWidth="1"/>
    <col min="61" max="61" width="10.6640625" customWidth="1"/>
    <col min="62" max="62" width="16.6640625" customWidth="1"/>
    <col min="63" max="63" width="12" customWidth="1"/>
    <col min="64" max="64" width="11.44140625" customWidth="1"/>
    <col min="65" max="65" width="16.5546875" bestFit="1" customWidth="1"/>
    <col min="66" max="66" width="11.6640625" customWidth="1"/>
    <col min="67" max="67" width="10.6640625" customWidth="1"/>
    <col min="68" max="68" width="16.6640625" customWidth="1"/>
    <col min="69" max="69" width="11.5546875" customWidth="1"/>
    <col min="70" max="70" width="10.6640625" customWidth="1"/>
    <col min="71" max="71" width="16.6640625" customWidth="1"/>
    <col min="72" max="72" width="11.33203125" customWidth="1"/>
    <col min="73" max="73" width="10.6640625" customWidth="1"/>
    <col min="74" max="74" width="16.6640625" customWidth="1"/>
    <col min="75" max="75" width="12.6640625" customWidth="1"/>
    <col min="76" max="76" width="10.6640625" customWidth="1"/>
    <col min="77" max="77" width="16.6640625" customWidth="1"/>
    <col min="78" max="78" width="13.33203125" customWidth="1"/>
    <col min="79" max="79" width="10.6640625" customWidth="1"/>
    <col min="80" max="80" width="16.6640625" customWidth="1"/>
    <col min="81" max="81" width="12.6640625" customWidth="1"/>
    <col min="82" max="82" width="10.6640625" customWidth="1"/>
    <col min="83" max="83" width="16.6640625" customWidth="1"/>
    <col min="84" max="84" width="12.6640625" customWidth="1"/>
    <col min="85" max="85" width="10.6640625" customWidth="1"/>
    <col min="86" max="86" width="16.6640625" customWidth="1"/>
    <col min="87" max="87" width="12" customWidth="1"/>
    <col min="88" max="88" width="10.6640625" customWidth="1"/>
    <col min="89" max="89" width="16.6640625" customWidth="1"/>
    <col min="90" max="90" width="12.6640625" customWidth="1"/>
    <col min="91" max="91" width="10.6640625" customWidth="1"/>
    <col min="92" max="92" width="16.6640625" customWidth="1"/>
    <col min="93" max="93" width="12.109375" customWidth="1"/>
    <col min="94" max="94" width="10.6640625" customWidth="1"/>
    <col min="95" max="95" width="16.6640625" customWidth="1"/>
    <col min="96" max="96" width="12.33203125" customWidth="1"/>
    <col min="97" max="97" width="10.6640625" customWidth="1"/>
    <col min="98" max="98" width="16.6640625" customWidth="1"/>
    <col min="99" max="99" width="12.33203125" customWidth="1"/>
    <col min="100" max="100" width="10.6640625" customWidth="1"/>
    <col min="101" max="101" width="16.6640625" customWidth="1"/>
    <col min="102" max="102" width="13" customWidth="1"/>
    <col min="103" max="103" width="10.6640625" customWidth="1"/>
    <col min="104" max="104" width="16.6640625" customWidth="1"/>
    <col min="105" max="105" width="12.6640625" customWidth="1"/>
    <col min="106" max="106" width="10.6640625" customWidth="1"/>
    <col min="107" max="107" width="18.5546875" customWidth="1"/>
    <col min="108" max="108" width="12.88671875" customWidth="1"/>
    <col min="109" max="109" width="12.5546875" customWidth="1"/>
    <col min="110" max="110" width="16.6640625" customWidth="1"/>
    <col min="111" max="111" width="12.5546875" customWidth="1"/>
    <col min="112" max="112" width="10.6640625" customWidth="1"/>
    <col min="113" max="113" width="16.6640625" customWidth="1"/>
    <col min="114" max="114" width="10.6640625" customWidth="1"/>
    <col min="115" max="115" width="12.44140625" customWidth="1"/>
    <col min="116" max="116" width="16.109375" customWidth="1"/>
    <col min="117" max="117" width="11.5546875" customWidth="1"/>
    <col min="118" max="118" width="10.6640625" customWidth="1"/>
    <col min="119" max="119" width="16.6640625" customWidth="1"/>
    <col min="120" max="120" width="13" customWidth="1"/>
    <col min="121" max="121" width="10.6640625" customWidth="1"/>
    <col min="122" max="122" width="16.6640625" customWidth="1"/>
    <col min="123" max="123" width="11.88671875" customWidth="1"/>
    <col min="124" max="124" width="10.6640625" customWidth="1"/>
    <col min="125" max="125" width="16.6640625" customWidth="1"/>
    <col min="126" max="126" width="11.5546875" customWidth="1"/>
    <col min="127" max="127" width="12.33203125" customWidth="1"/>
    <col min="128" max="128" width="16.6640625" customWidth="1"/>
    <col min="129" max="129" width="10.88671875" customWidth="1"/>
    <col min="130" max="130" width="10.6640625" customWidth="1"/>
    <col min="131" max="131" width="16.6640625" customWidth="1"/>
    <col min="132" max="132" width="11.33203125" customWidth="1"/>
    <col min="133" max="133" width="10.6640625" customWidth="1"/>
    <col min="134" max="134" width="16.6640625" customWidth="1"/>
    <col min="135" max="135" width="11.5546875" customWidth="1"/>
    <col min="136" max="136" width="10.6640625" customWidth="1"/>
    <col min="137" max="137" width="16.6640625" customWidth="1"/>
    <col min="138" max="138" width="12.44140625" customWidth="1"/>
    <col min="139" max="139" width="10.6640625" customWidth="1"/>
    <col min="140" max="140" width="16.6640625" customWidth="1"/>
    <col min="141" max="141" width="13.6640625" customWidth="1"/>
    <col min="142" max="142" width="10.6640625" customWidth="1"/>
    <col min="143" max="143" width="16.6640625" customWidth="1"/>
    <col min="144" max="144" width="11.6640625" customWidth="1"/>
  </cols>
  <sheetData>
    <row r="1" spans="1:144" ht="15" x14ac:dyDescent="0.25">
      <c r="D1" s="269"/>
    </row>
    <row r="2" spans="1:144" ht="15.75" x14ac:dyDescent="0.25">
      <c r="J2" s="561"/>
      <c r="K2" s="561"/>
      <c r="S2" t="s">
        <v>241</v>
      </c>
    </row>
    <row r="3" spans="1:144" ht="15.6" x14ac:dyDescent="0.3">
      <c r="A3" s="562" t="s">
        <v>280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  <c r="T3" s="562"/>
      <c r="U3" s="562"/>
      <c r="V3" s="562"/>
      <c r="W3" s="562"/>
      <c r="X3" s="562"/>
      <c r="Y3" s="562"/>
      <c r="Z3" s="562"/>
      <c r="AA3" s="562"/>
      <c r="AB3" s="20"/>
      <c r="AC3" s="20"/>
      <c r="AD3" s="20"/>
      <c r="AE3" s="281"/>
      <c r="AF3" s="20"/>
      <c r="AG3" s="20"/>
      <c r="AH3" s="281"/>
      <c r="AI3" s="20"/>
      <c r="AJ3" s="20"/>
      <c r="AK3" s="281"/>
      <c r="AL3" s="20"/>
      <c r="AM3" s="20"/>
      <c r="AN3" s="281"/>
      <c r="AO3" s="20"/>
      <c r="AP3" s="20"/>
      <c r="AQ3" s="281"/>
      <c r="AR3" s="20"/>
      <c r="AS3" s="20"/>
      <c r="AT3" s="281"/>
      <c r="AU3" s="20"/>
      <c r="AV3" s="20"/>
      <c r="AW3" s="281"/>
      <c r="AX3" s="20"/>
      <c r="AY3" s="20"/>
      <c r="AZ3" s="281"/>
      <c r="BA3" s="20"/>
      <c r="BB3" s="20"/>
      <c r="BC3" s="281"/>
      <c r="BD3" s="20"/>
      <c r="BE3" s="20"/>
      <c r="BF3" s="20"/>
      <c r="BG3" s="20"/>
      <c r="BH3" s="20"/>
    </row>
    <row r="4" spans="1:144" ht="15.6" x14ac:dyDescent="0.3">
      <c r="A4" s="562"/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562"/>
      <c r="Q4" s="562"/>
      <c r="R4" s="562"/>
      <c r="S4" s="562"/>
      <c r="T4" s="562"/>
      <c r="U4" s="562"/>
      <c r="V4" s="562"/>
      <c r="W4" s="562"/>
      <c r="X4" s="562"/>
      <c r="Y4" s="562"/>
      <c r="Z4" s="562"/>
      <c r="AA4" s="562"/>
      <c r="AB4" s="20"/>
      <c r="AC4" s="20"/>
      <c r="AD4" s="20"/>
      <c r="AE4" s="281"/>
      <c r="AF4" s="20"/>
      <c r="AG4" s="20"/>
      <c r="AH4" s="281"/>
      <c r="AI4" s="20"/>
      <c r="AJ4" s="20"/>
      <c r="AK4" s="281"/>
      <c r="AL4" s="20"/>
      <c r="AM4" s="20"/>
      <c r="AN4" s="281"/>
      <c r="AO4" s="20"/>
      <c r="AP4" s="20"/>
      <c r="AQ4" s="281"/>
      <c r="AR4" s="20"/>
      <c r="AS4" s="20"/>
      <c r="AT4" s="281"/>
      <c r="AU4" s="20"/>
      <c r="AV4" s="20"/>
      <c r="AW4" s="281"/>
      <c r="AX4" s="20"/>
      <c r="AY4" s="20"/>
      <c r="AZ4" s="281"/>
      <c r="BA4" s="20"/>
      <c r="BB4" s="20"/>
      <c r="BC4" s="281"/>
      <c r="BD4" s="20"/>
      <c r="BE4" s="20"/>
      <c r="BF4" s="20"/>
      <c r="BG4" s="20"/>
      <c r="BH4" s="20"/>
    </row>
    <row r="5" spans="1:144" ht="15.75" x14ac:dyDescent="0.25">
      <c r="A5" s="52"/>
      <c r="B5" s="52"/>
      <c r="C5" s="52"/>
      <c r="D5" s="53"/>
      <c r="E5" s="53"/>
      <c r="F5" s="251"/>
      <c r="G5" s="251"/>
      <c r="H5" s="251"/>
      <c r="I5" s="53"/>
      <c r="J5" s="53"/>
      <c r="K5" s="53"/>
      <c r="L5" s="252"/>
      <c r="M5" s="52"/>
      <c r="N5" s="52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81"/>
      <c r="AF5" s="20"/>
      <c r="AG5" s="20"/>
      <c r="AH5" s="281"/>
      <c r="AI5" s="20"/>
      <c r="AJ5" s="20"/>
      <c r="AK5" s="281"/>
      <c r="AL5" s="20"/>
      <c r="AM5" s="20"/>
      <c r="AN5" s="281"/>
      <c r="AO5" s="20"/>
      <c r="AP5" s="20"/>
      <c r="AQ5" s="281"/>
      <c r="AR5" s="20"/>
      <c r="AS5" s="20"/>
      <c r="AT5" s="281"/>
      <c r="AU5" s="20"/>
      <c r="AV5" s="20"/>
      <c r="AW5" s="281"/>
      <c r="AX5" s="20"/>
      <c r="AY5" s="20"/>
      <c r="AZ5" s="281"/>
      <c r="BA5" s="20"/>
      <c r="BB5" s="20"/>
      <c r="BC5" s="281"/>
      <c r="BD5" s="20"/>
      <c r="BE5" s="20"/>
      <c r="BF5" s="20"/>
      <c r="BG5" s="20"/>
      <c r="BH5" s="20"/>
    </row>
    <row r="6" spans="1:144" ht="40.5" customHeight="1" x14ac:dyDescent="0.3">
      <c r="A6" s="563" t="s">
        <v>51</v>
      </c>
      <c r="B6" s="566" t="s">
        <v>160</v>
      </c>
      <c r="C6" s="563" t="s">
        <v>101</v>
      </c>
      <c r="D6" s="268"/>
      <c r="E6" s="253" t="s">
        <v>12</v>
      </c>
      <c r="F6" s="253" t="s">
        <v>144</v>
      </c>
      <c r="G6" s="253"/>
      <c r="H6" s="253" t="s">
        <v>102</v>
      </c>
      <c r="I6" s="253"/>
      <c r="J6" s="581" t="s">
        <v>279</v>
      </c>
      <c r="K6" s="582"/>
      <c r="L6" s="582"/>
      <c r="M6" s="582"/>
      <c r="N6" s="582"/>
      <c r="O6" s="582"/>
      <c r="P6" s="582"/>
      <c r="Q6" s="582"/>
      <c r="R6" s="582"/>
      <c r="S6" s="582"/>
      <c r="T6" s="582"/>
      <c r="U6" s="582"/>
      <c r="V6" s="582"/>
      <c r="W6" s="582"/>
      <c r="X6" s="582"/>
      <c r="Y6" s="582"/>
      <c r="Z6" s="582"/>
      <c r="AA6" s="582"/>
      <c r="AB6" s="582"/>
      <c r="AC6" s="582"/>
      <c r="AD6" s="582"/>
      <c r="AE6" s="582"/>
      <c r="AF6" s="582"/>
      <c r="AG6" s="582"/>
      <c r="AH6" s="582"/>
      <c r="AI6" s="582"/>
      <c r="AJ6" s="582"/>
      <c r="AK6" s="582"/>
      <c r="AL6" s="582"/>
      <c r="AM6" s="582"/>
      <c r="AN6" s="582"/>
      <c r="AO6" s="582"/>
      <c r="AP6" s="582"/>
      <c r="AQ6" s="582"/>
      <c r="AR6" s="582"/>
      <c r="AS6" s="582"/>
      <c r="AT6" s="582"/>
      <c r="AU6" s="582"/>
      <c r="AV6" s="582"/>
      <c r="AW6" s="582"/>
      <c r="AX6" s="582"/>
      <c r="AY6" s="582"/>
      <c r="AZ6" s="582"/>
      <c r="BA6" s="582"/>
      <c r="BB6" s="582"/>
      <c r="BC6" s="582"/>
      <c r="BD6" s="582"/>
      <c r="BE6" s="582"/>
      <c r="BF6" s="582"/>
      <c r="BG6" s="582"/>
      <c r="BH6" s="582"/>
      <c r="BI6" s="583"/>
      <c r="BJ6" s="583"/>
      <c r="BK6" s="583"/>
      <c r="BL6" s="583"/>
      <c r="BM6" s="583"/>
      <c r="BN6" s="583"/>
      <c r="BO6" s="583"/>
      <c r="BP6" s="583"/>
      <c r="BQ6" s="583"/>
      <c r="BR6" s="583"/>
      <c r="BS6" s="583"/>
      <c r="BT6" s="583"/>
      <c r="BU6" s="583"/>
      <c r="BV6" s="583"/>
      <c r="BW6" s="583"/>
      <c r="BX6" s="583"/>
      <c r="BY6" s="583"/>
      <c r="BZ6" s="583"/>
      <c r="CA6" s="583"/>
      <c r="CB6" s="583"/>
      <c r="CC6" s="583"/>
      <c r="CD6" s="583"/>
      <c r="CE6" s="583"/>
      <c r="CF6" s="583"/>
      <c r="CG6" s="583"/>
      <c r="CH6" s="583"/>
      <c r="CI6" s="583"/>
      <c r="CJ6" s="583"/>
      <c r="CK6" s="583"/>
      <c r="CL6" s="583"/>
      <c r="CM6" s="583"/>
      <c r="CN6" s="583"/>
      <c r="CO6" s="583"/>
      <c r="CP6" s="583"/>
      <c r="CQ6" s="583"/>
      <c r="CR6" s="583"/>
      <c r="CS6" s="583"/>
      <c r="CT6" s="583"/>
      <c r="CU6" s="583"/>
      <c r="CV6" s="583"/>
      <c r="CW6" s="583"/>
      <c r="CX6" s="583"/>
      <c r="CY6" s="583"/>
      <c r="CZ6" s="583"/>
      <c r="DA6" s="583"/>
      <c r="DB6" s="583"/>
      <c r="DC6" s="583"/>
      <c r="DD6" s="583"/>
      <c r="DE6" s="583"/>
      <c r="DF6" s="583"/>
      <c r="DG6" s="583"/>
      <c r="DH6" s="583"/>
      <c r="DI6" s="583"/>
      <c r="DJ6" s="583"/>
      <c r="DK6" s="583"/>
      <c r="DL6" s="583"/>
      <c r="DM6" s="583"/>
      <c r="DN6" s="583"/>
      <c r="DO6" s="583"/>
      <c r="DP6" s="583"/>
      <c r="DQ6" s="583"/>
      <c r="DR6" s="583"/>
      <c r="DS6" s="583"/>
      <c r="DT6" s="583"/>
      <c r="DU6" s="583"/>
      <c r="DV6" s="583"/>
      <c r="DW6" s="583"/>
      <c r="DX6" s="583"/>
      <c r="DY6" s="583"/>
      <c r="DZ6" s="583"/>
      <c r="EA6" s="583"/>
      <c r="EB6" s="583"/>
      <c r="EC6" s="583"/>
      <c r="ED6" s="583"/>
      <c r="EE6" s="583"/>
      <c r="EF6" s="583"/>
      <c r="EG6" s="583"/>
      <c r="EH6" s="583"/>
      <c r="EI6" s="583"/>
      <c r="EJ6" s="583"/>
      <c r="EK6" s="583"/>
      <c r="EL6" s="583"/>
      <c r="EM6" s="583"/>
      <c r="EN6" s="583"/>
    </row>
    <row r="7" spans="1:144" ht="29.25" customHeight="1" x14ac:dyDescent="0.3">
      <c r="A7" s="564"/>
      <c r="B7" s="567"/>
      <c r="C7" s="564"/>
      <c r="D7" s="254" t="s">
        <v>3</v>
      </c>
      <c r="E7" s="254" t="s">
        <v>103</v>
      </c>
      <c r="F7" s="254" t="s">
        <v>144</v>
      </c>
      <c r="G7" s="339" t="s">
        <v>144</v>
      </c>
      <c r="H7" s="254" t="s">
        <v>277</v>
      </c>
      <c r="I7" s="255" t="s">
        <v>54</v>
      </c>
      <c r="J7" s="593" t="s">
        <v>281</v>
      </c>
      <c r="K7" s="594"/>
      <c r="L7" s="595"/>
      <c r="M7" s="569" t="s">
        <v>282</v>
      </c>
      <c r="N7" s="570"/>
      <c r="O7" s="571"/>
      <c r="P7" s="572" t="s">
        <v>283</v>
      </c>
      <c r="Q7" s="573"/>
      <c r="R7" s="574"/>
      <c r="S7" s="575" t="s">
        <v>284</v>
      </c>
      <c r="T7" s="576"/>
      <c r="U7" s="577"/>
      <c r="V7" s="578" t="s">
        <v>285</v>
      </c>
      <c r="W7" s="579"/>
      <c r="X7" s="580"/>
      <c r="Y7" s="552" t="s">
        <v>286</v>
      </c>
      <c r="Z7" s="553"/>
      <c r="AA7" s="554"/>
      <c r="AB7" s="555" t="s">
        <v>287</v>
      </c>
      <c r="AC7" s="556"/>
      <c r="AD7" s="557"/>
      <c r="AE7" s="558" t="s">
        <v>288</v>
      </c>
      <c r="AF7" s="559"/>
      <c r="AG7" s="560"/>
      <c r="AH7" s="549" t="s">
        <v>289</v>
      </c>
      <c r="AI7" s="550"/>
      <c r="AJ7" s="551"/>
      <c r="AK7" s="599" t="s">
        <v>256</v>
      </c>
      <c r="AL7" s="600"/>
      <c r="AM7" s="601"/>
      <c r="AN7" s="602" t="s">
        <v>242</v>
      </c>
      <c r="AO7" s="603"/>
      <c r="AP7" s="604"/>
      <c r="AQ7" s="608" t="s">
        <v>243</v>
      </c>
      <c r="AR7" s="609"/>
      <c r="AS7" s="610"/>
      <c r="AT7" s="611" t="s">
        <v>244</v>
      </c>
      <c r="AU7" s="612"/>
      <c r="AV7" s="613"/>
      <c r="AW7" s="614" t="s">
        <v>245</v>
      </c>
      <c r="AX7" s="615"/>
      <c r="AY7" s="616"/>
      <c r="AZ7" s="605" t="s">
        <v>246</v>
      </c>
      <c r="BA7" s="606"/>
      <c r="BB7" s="607"/>
      <c r="BC7" s="584" t="s">
        <v>247</v>
      </c>
      <c r="BD7" s="585"/>
      <c r="BE7" s="586"/>
      <c r="BF7" s="587" t="s">
        <v>257</v>
      </c>
      <c r="BG7" s="588"/>
      <c r="BH7" s="589"/>
      <c r="BI7" s="593" t="s">
        <v>248</v>
      </c>
      <c r="BJ7" s="594"/>
      <c r="BK7" s="595"/>
      <c r="BL7" s="569" t="s">
        <v>249</v>
      </c>
      <c r="BM7" s="570"/>
      <c r="BN7" s="571"/>
      <c r="BO7" s="624" t="s">
        <v>250</v>
      </c>
      <c r="BP7" s="625"/>
      <c r="BQ7" s="626"/>
      <c r="BR7" s="605" t="s">
        <v>117</v>
      </c>
      <c r="BS7" s="606"/>
      <c r="BT7" s="607"/>
      <c r="BU7" s="578" t="s">
        <v>251</v>
      </c>
      <c r="BV7" s="579"/>
      <c r="BW7" s="580"/>
      <c r="BX7" s="617" t="s">
        <v>252</v>
      </c>
      <c r="BY7" s="618"/>
      <c r="BZ7" s="619"/>
      <c r="CA7" s="602" t="s">
        <v>253</v>
      </c>
      <c r="CB7" s="603"/>
      <c r="CC7" s="620"/>
      <c r="CD7" s="621" t="s">
        <v>254</v>
      </c>
      <c r="CE7" s="622"/>
      <c r="CF7" s="623"/>
      <c r="CG7" s="596" t="s">
        <v>255</v>
      </c>
      <c r="CH7" s="597"/>
      <c r="CI7" s="598"/>
      <c r="CJ7" s="599" t="s">
        <v>256</v>
      </c>
      <c r="CK7" s="600"/>
      <c r="CL7" s="601"/>
      <c r="CM7" s="602" t="s">
        <v>242</v>
      </c>
      <c r="CN7" s="603"/>
      <c r="CO7" s="604"/>
      <c r="CP7" s="608" t="s">
        <v>243</v>
      </c>
      <c r="CQ7" s="609"/>
      <c r="CR7" s="610"/>
      <c r="CS7" s="611" t="s">
        <v>244</v>
      </c>
      <c r="CT7" s="612"/>
      <c r="CU7" s="613"/>
      <c r="CV7" s="614" t="s">
        <v>245</v>
      </c>
      <c r="CW7" s="615"/>
      <c r="CX7" s="616"/>
      <c r="CY7" s="605" t="s">
        <v>246</v>
      </c>
      <c r="CZ7" s="606"/>
      <c r="DA7" s="607"/>
      <c r="DB7" s="584" t="s">
        <v>247</v>
      </c>
      <c r="DC7" s="585"/>
      <c r="DD7" s="586"/>
      <c r="DE7" s="587" t="s">
        <v>257</v>
      </c>
      <c r="DF7" s="588"/>
      <c r="DG7" s="589"/>
      <c r="DH7" s="593" t="s">
        <v>248</v>
      </c>
      <c r="DI7" s="594"/>
      <c r="DJ7" s="595"/>
      <c r="DK7" s="569" t="s">
        <v>249</v>
      </c>
      <c r="DL7" s="570"/>
      <c r="DM7" s="571"/>
      <c r="DN7" s="624" t="s">
        <v>250</v>
      </c>
      <c r="DO7" s="625"/>
      <c r="DP7" s="626"/>
      <c r="DQ7" s="605" t="s">
        <v>117</v>
      </c>
      <c r="DR7" s="606"/>
      <c r="DS7" s="607"/>
      <c r="DT7" s="578" t="s">
        <v>251</v>
      </c>
      <c r="DU7" s="579"/>
      <c r="DV7" s="580"/>
      <c r="DW7" s="617" t="s">
        <v>252</v>
      </c>
      <c r="DX7" s="618"/>
      <c r="DY7" s="619"/>
      <c r="DZ7" s="602" t="s">
        <v>253</v>
      </c>
      <c r="EA7" s="603"/>
      <c r="EB7" s="620"/>
      <c r="EC7" s="621" t="s">
        <v>254</v>
      </c>
      <c r="ED7" s="622"/>
      <c r="EE7" s="623"/>
      <c r="EF7" s="596" t="s">
        <v>255</v>
      </c>
      <c r="EG7" s="597"/>
      <c r="EH7" s="598"/>
      <c r="EI7" s="599" t="s">
        <v>256</v>
      </c>
      <c r="EJ7" s="600"/>
      <c r="EK7" s="601"/>
      <c r="EL7" s="602" t="s">
        <v>242</v>
      </c>
      <c r="EM7" s="603"/>
      <c r="EN7" s="604"/>
    </row>
    <row r="8" spans="1:144" ht="15.6" x14ac:dyDescent="0.3">
      <c r="A8" s="564"/>
      <c r="B8" s="567"/>
      <c r="C8" s="564"/>
      <c r="D8" s="278" t="s">
        <v>235</v>
      </c>
      <c r="E8" s="254" t="s">
        <v>105</v>
      </c>
      <c r="F8" s="254" t="s">
        <v>273</v>
      </c>
      <c r="G8" s="339" t="s">
        <v>273</v>
      </c>
      <c r="H8" s="339" t="s">
        <v>104</v>
      </c>
      <c r="I8" s="254" t="s">
        <v>31</v>
      </c>
      <c r="J8" s="347" t="s">
        <v>107</v>
      </c>
      <c r="K8" s="338" t="s">
        <v>108</v>
      </c>
      <c r="L8" s="348" t="s">
        <v>145</v>
      </c>
      <c r="M8" s="347" t="s">
        <v>107</v>
      </c>
      <c r="N8" s="338" t="s">
        <v>108</v>
      </c>
      <c r="O8" s="348" t="s">
        <v>145</v>
      </c>
      <c r="P8" s="347" t="s">
        <v>107</v>
      </c>
      <c r="Q8" s="338" t="s">
        <v>108</v>
      </c>
      <c r="R8" s="348" t="s">
        <v>145</v>
      </c>
      <c r="S8" s="347" t="s">
        <v>107</v>
      </c>
      <c r="T8" s="338" t="s">
        <v>108</v>
      </c>
      <c r="U8" s="348" t="s">
        <v>145</v>
      </c>
      <c r="V8" s="347" t="s">
        <v>107</v>
      </c>
      <c r="W8" s="338" t="s">
        <v>108</v>
      </c>
      <c r="X8" s="348" t="s">
        <v>145</v>
      </c>
      <c r="Y8" s="347" t="s">
        <v>107</v>
      </c>
      <c r="Z8" s="338" t="s">
        <v>108</v>
      </c>
      <c r="AA8" s="348" t="s">
        <v>145</v>
      </c>
      <c r="AB8" s="347" t="s">
        <v>107</v>
      </c>
      <c r="AC8" s="338" t="s">
        <v>108</v>
      </c>
      <c r="AD8" s="348" t="s">
        <v>145</v>
      </c>
      <c r="AE8" s="354" t="s">
        <v>107</v>
      </c>
      <c r="AF8" s="338" t="s">
        <v>108</v>
      </c>
      <c r="AG8" s="348" t="s">
        <v>145</v>
      </c>
      <c r="AH8" s="354" t="s">
        <v>107</v>
      </c>
      <c r="AI8" s="338" t="s">
        <v>108</v>
      </c>
      <c r="AJ8" s="348" t="s">
        <v>145</v>
      </c>
      <c r="AK8" s="354" t="s">
        <v>107</v>
      </c>
      <c r="AL8" s="338" t="s">
        <v>108</v>
      </c>
      <c r="AM8" s="348" t="s">
        <v>145</v>
      </c>
      <c r="AN8" s="354" t="s">
        <v>107</v>
      </c>
      <c r="AO8" s="338" t="s">
        <v>108</v>
      </c>
      <c r="AP8" s="348" t="s">
        <v>145</v>
      </c>
      <c r="AQ8" s="354" t="s">
        <v>107</v>
      </c>
      <c r="AR8" s="338" t="s">
        <v>108</v>
      </c>
      <c r="AS8" s="348" t="s">
        <v>145</v>
      </c>
      <c r="AT8" s="354" t="s">
        <v>107</v>
      </c>
      <c r="AU8" s="338" t="s">
        <v>108</v>
      </c>
      <c r="AV8" s="348" t="s">
        <v>145</v>
      </c>
      <c r="AW8" s="354" t="s">
        <v>107</v>
      </c>
      <c r="AX8" s="356" t="s">
        <v>108</v>
      </c>
      <c r="AY8" s="348" t="s">
        <v>145</v>
      </c>
      <c r="AZ8" s="354" t="s">
        <v>107</v>
      </c>
      <c r="BA8" s="338" t="s">
        <v>108</v>
      </c>
      <c r="BB8" s="348" t="s">
        <v>145</v>
      </c>
      <c r="BC8" s="354" t="s">
        <v>107</v>
      </c>
      <c r="BD8" s="338" t="s">
        <v>108</v>
      </c>
      <c r="BE8" s="348" t="s">
        <v>145</v>
      </c>
      <c r="BF8" s="354" t="s">
        <v>107</v>
      </c>
      <c r="BG8" s="338" t="s">
        <v>108</v>
      </c>
      <c r="BH8" s="348" t="s">
        <v>145</v>
      </c>
      <c r="BI8" s="347" t="s">
        <v>107</v>
      </c>
      <c r="BJ8" s="338" t="s">
        <v>108</v>
      </c>
      <c r="BK8" s="348" t="s">
        <v>145</v>
      </c>
      <c r="BL8" s="347" t="s">
        <v>107</v>
      </c>
      <c r="BM8" s="338" t="s">
        <v>108</v>
      </c>
      <c r="BN8" s="348" t="s">
        <v>145</v>
      </c>
      <c r="BO8" s="347" t="s">
        <v>107</v>
      </c>
      <c r="BP8" s="338" t="s">
        <v>108</v>
      </c>
      <c r="BQ8" s="348" t="s">
        <v>145</v>
      </c>
      <c r="BR8" s="347" t="s">
        <v>107</v>
      </c>
      <c r="BS8" s="338" t="s">
        <v>108</v>
      </c>
      <c r="BT8" s="348" t="s">
        <v>145</v>
      </c>
      <c r="BU8" s="347" t="s">
        <v>107</v>
      </c>
      <c r="BV8" s="338" t="s">
        <v>108</v>
      </c>
      <c r="BW8" s="348" t="s">
        <v>145</v>
      </c>
      <c r="BX8" s="347" t="s">
        <v>107</v>
      </c>
      <c r="BY8" s="338" t="s">
        <v>108</v>
      </c>
      <c r="BZ8" s="348" t="s">
        <v>145</v>
      </c>
      <c r="CA8" s="347" t="s">
        <v>107</v>
      </c>
      <c r="CB8" s="338" t="s">
        <v>108</v>
      </c>
      <c r="CC8" s="348" t="s">
        <v>145</v>
      </c>
      <c r="CD8" s="354" t="s">
        <v>107</v>
      </c>
      <c r="CE8" s="338" t="s">
        <v>108</v>
      </c>
      <c r="CF8" s="348" t="s">
        <v>145</v>
      </c>
      <c r="CG8" s="354" t="s">
        <v>107</v>
      </c>
      <c r="CH8" s="338" t="s">
        <v>108</v>
      </c>
      <c r="CI8" s="348" t="s">
        <v>145</v>
      </c>
      <c r="CJ8" s="354" t="s">
        <v>107</v>
      </c>
      <c r="CK8" s="338" t="s">
        <v>108</v>
      </c>
      <c r="CL8" s="348" t="s">
        <v>145</v>
      </c>
      <c r="CM8" s="354" t="s">
        <v>107</v>
      </c>
      <c r="CN8" s="338" t="s">
        <v>108</v>
      </c>
      <c r="CO8" s="348" t="s">
        <v>145</v>
      </c>
      <c r="CP8" s="354" t="s">
        <v>107</v>
      </c>
      <c r="CQ8" s="338" t="s">
        <v>108</v>
      </c>
      <c r="CR8" s="348" t="s">
        <v>145</v>
      </c>
      <c r="CS8" s="354" t="s">
        <v>107</v>
      </c>
      <c r="CT8" s="338" t="s">
        <v>108</v>
      </c>
      <c r="CU8" s="348" t="s">
        <v>145</v>
      </c>
      <c r="CV8" s="354" t="s">
        <v>107</v>
      </c>
      <c r="CW8" s="356" t="s">
        <v>108</v>
      </c>
      <c r="CX8" s="348" t="s">
        <v>145</v>
      </c>
      <c r="CY8" s="354" t="s">
        <v>107</v>
      </c>
      <c r="CZ8" s="338" t="s">
        <v>108</v>
      </c>
      <c r="DA8" s="348" t="s">
        <v>145</v>
      </c>
      <c r="DB8" s="354" t="s">
        <v>107</v>
      </c>
      <c r="DC8" s="338" t="s">
        <v>108</v>
      </c>
      <c r="DD8" s="348" t="s">
        <v>145</v>
      </c>
      <c r="DE8" s="354" t="s">
        <v>107</v>
      </c>
      <c r="DF8" s="338" t="s">
        <v>108</v>
      </c>
      <c r="DG8" s="348" t="s">
        <v>145</v>
      </c>
      <c r="DH8" s="347" t="s">
        <v>107</v>
      </c>
      <c r="DI8" s="338" t="s">
        <v>108</v>
      </c>
      <c r="DJ8" s="348" t="s">
        <v>145</v>
      </c>
      <c r="DK8" s="347" t="s">
        <v>107</v>
      </c>
      <c r="DL8" s="338" t="s">
        <v>108</v>
      </c>
      <c r="DM8" s="348" t="s">
        <v>145</v>
      </c>
      <c r="DN8" s="347" t="s">
        <v>107</v>
      </c>
      <c r="DO8" s="338" t="s">
        <v>108</v>
      </c>
      <c r="DP8" s="348" t="s">
        <v>145</v>
      </c>
      <c r="DQ8" s="347" t="s">
        <v>107</v>
      </c>
      <c r="DR8" s="338" t="s">
        <v>108</v>
      </c>
      <c r="DS8" s="348" t="s">
        <v>145</v>
      </c>
      <c r="DT8" s="347" t="s">
        <v>107</v>
      </c>
      <c r="DU8" s="338" t="s">
        <v>108</v>
      </c>
      <c r="DV8" s="348" t="s">
        <v>145</v>
      </c>
      <c r="DW8" s="347" t="s">
        <v>107</v>
      </c>
      <c r="DX8" s="338" t="s">
        <v>108</v>
      </c>
      <c r="DY8" s="348" t="s">
        <v>145</v>
      </c>
      <c r="DZ8" s="347" t="s">
        <v>107</v>
      </c>
      <c r="EA8" s="338" t="s">
        <v>108</v>
      </c>
      <c r="EB8" s="348" t="s">
        <v>145</v>
      </c>
      <c r="EC8" s="354" t="s">
        <v>107</v>
      </c>
      <c r="ED8" s="338" t="s">
        <v>108</v>
      </c>
      <c r="EE8" s="348" t="s">
        <v>145</v>
      </c>
      <c r="EF8" s="354" t="s">
        <v>107</v>
      </c>
      <c r="EG8" s="338" t="s">
        <v>108</v>
      </c>
      <c r="EH8" s="348" t="s">
        <v>145</v>
      </c>
      <c r="EI8" s="354" t="s">
        <v>107</v>
      </c>
      <c r="EJ8" s="338" t="s">
        <v>108</v>
      </c>
      <c r="EK8" s="348" t="s">
        <v>145</v>
      </c>
      <c r="EL8" s="354" t="s">
        <v>107</v>
      </c>
      <c r="EM8" s="338" t="s">
        <v>108</v>
      </c>
      <c r="EN8" s="348" t="s">
        <v>145</v>
      </c>
    </row>
    <row r="9" spans="1:144" ht="16.2" thickBot="1" x14ac:dyDescent="0.35">
      <c r="A9" s="565"/>
      <c r="B9" s="568"/>
      <c r="C9" s="565"/>
      <c r="D9" s="247"/>
      <c r="E9" s="247" t="s">
        <v>146</v>
      </c>
      <c r="F9" s="247" t="s">
        <v>62</v>
      </c>
      <c r="G9" s="340" t="s">
        <v>276</v>
      </c>
      <c r="H9" s="339" t="s">
        <v>106</v>
      </c>
      <c r="I9" s="247"/>
      <c r="J9" s="347" t="s">
        <v>147</v>
      </c>
      <c r="K9" s="349">
        <v>12500</v>
      </c>
      <c r="L9" s="349" t="s">
        <v>240</v>
      </c>
      <c r="M9" s="347" t="s">
        <v>147</v>
      </c>
      <c r="N9" s="349">
        <v>32500</v>
      </c>
      <c r="O9" s="349" t="s">
        <v>240</v>
      </c>
      <c r="P9" s="347" t="s">
        <v>147</v>
      </c>
      <c r="Q9" s="349">
        <v>31000</v>
      </c>
      <c r="R9" s="349" t="s">
        <v>240</v>
      </c>
      <c r="S9" s="347" t="s">
        <v>147</v>
      </c>
      <c r="T9" s="349">
        <v>18000</v>
      </c>
      <c r="U9" s="349" t="s">
        <v>240</v>
      </c>
      <c r="V9" s="347" t="s">
        <v>147</v>
      </c>
      <c r="W9" s="349">
        <v>19000</v>
      </c>
      <c r="X9" s="349" t="s">
        <v>240</v>
      </c>
      <c r="Y9" s="347" t="s">
        <v>147</v>
      </c>
      <c r="Z9" s="352">
        <v>20000</v>
      </c>
      <c r="AA9" s="349" t="s">
        <v>240</v>
      </c>
      <c r="AB9" s="347" t="s">
        <v>147</v>
      </c>
      <c r="AC9" s="349">
        <v>21000</v>
      </c>
      <c r="AD9" s="349" t="s">
        <v>240</v>
      </c>
      <c r="AE9" s="354" t="s">
        <v>147</v>
      </c>
      <c r="AF9" s="349">
        <v>19000</v>
      </c>
      <c r="AG9" s="349" t="s">
        <v>240</v>
      </c>
      <c r="AH9" s="354" t="s">
        <v>147</v>
      </c>
      <c r="AI9" s="349">
        <v>20000</v>
      </c>
      <c r="AJ9" s="349" t="s">
        <v>240</v>
      </c>
      <c r="AK9" s="354" t="s">
        <v>147</v>
      </c>
      <c r="AL9" s="349">
        <v>15500</v>
      </c>
      <c r="AM9" s="349" t="s">
        <v>240</v>
      </c>
      <c r="AN9" s="354" t="s">
        <v>147</v>
      </c>
      <c r="AO9" s="349">
        <v>32500</v>
      </c>
      <c r="AP9" s="349" t="s">
        <v>240</v>
      </c>
      <c r="AQ9" s="354" t="s">
        <v>147</v>
      </c>
      <c r="AR9" s="349">
        <v>35000</v>
      </c>
      <c r="AS9" s="349" t="s">
        <v>240</v>
      </c>
      <c r="AT9" s="354" t="s">
        <v>147</v>
      </c>
      <c r="AU9" s="349">
        <v>30000</v>
      </c>
      <c r="AV9" s="349" t="s">
        <v>240</v>
      </c>
      <c r="AW9" s="354" t="s">
        <v>147</v>
      </c>
      <c r="AX9" s="349">
        <v>36500</v>
      </c>
      <c r="AY9" s="349" t="s">
        <v>240</v>
      </c>
      <c r="AZ9" s="354" t="s">
        <v>147</v>
      </c>
      <c r="BA9" s="349">
        <v>68500</v>
      </c>
      <c r="BB9" s="349" t="s">
        <v>240</v>
      </c>
      <c r="BC9" s="354" t="s">
        <v>147</v>
      </c>
      <c r="BD9" s="349">
        <v>68500</v>
      </c>
      <c r="BE9" s="349" t="s">
        <v>240</v>
      </c>
      <c r="BF9" s="354" t="s">
        <v>147</v>
      </c>
      <c r="BG9" s="349">
        <v>47500</v>
      </c>
      <c r="BH9" s="349" t="s">
        <v>240</v>
      </c>
      <c r="BI9" s="347" t="s">
        <v>147</v>
      </c>
      <c r="BJ9" s="349">
        <v>12500</v>
      </c>
      <c r="BK9" s="349" t="s">
        <v>240</v>
      </c>
      <c r="BL9" s="347" t="s">
        <v>147</v>
      </c>
      <c r="BM9" s="349">
        <v>32500</v>
      </c>
      <c r="BN9" s="349" t="s">
        <v>240</v>
      </c>
      <c r="BO9" s="347" t="s">
        <v>147</v>
      </c>
      <c r="BP9" s="349">
        <v>31000</v>
      </c>
      <c r="BQ9" s="349" t="s">
        <v>240</v>
      </c>
      <c r="BR9" s="347" t="s">
        <v>147</v>
      </c>
      <c r="BS9" s="349">
        <v>18000</v>
      </c>
      <c r="BT9" s="349" t="s">
        <v>240</v>
      </c>
      <c r="BU9" s="347" t="s">
        <v>147</v>
      </c>
      <c r="BV9" s="349">
        <v>19000</v>
      </c>
      <c r="BW9" s="349" t="s">
        <v>240</v>
      </c>
      <c r="BX9" s="347" t="s">
        <v>147</v>
      </c>
      <c r="BY9" s="352">
        <v>20000</v>
      </c>
      <c r="BZ9" s="349" t="s">
        <v>240</v>
      </c>
      <c r="CA9" s="347" t="s">
        <v>147</v>
      </c>
      <c r="CB9" s="349">
        <v>21000</v>
      </c>
      <c r="CC9" s="349" t="s">
        <v>240</v>
      </c>
      <c r="CD9" s="354" t="s">
        <v>147</v>
      </c>
      <c r="CE9" s="349">
        <v>19000</v>
      </c>
      <c r="CF9" s="349" t="s">
        <v>240</v>
      </c>
      <c r="CG9" s="354" t="s">
        <v>147</v>
      </c>
      <c r="CH9" s="349">
        <v>20000</v>
      </c>
      <c r="CI9" s="349" t="s">
        <v>240</v>
      </c>
      <c r="CJ9" s="354" t="s">
        <v>147</v>
      </c>
      <c r="CK9" s="349">
        <v>15500</v>
      </c>
      <c r="CL9" s="349" t="s">
        <v>240</v>
      </c>
      <c r="CM9" s="354" t="s">
        <v>147</v>
      </c>
      <c r="CN9" s="349">
        <v>32500</v>
      </c>
      <c r="CO9" s="349" t="s">
        <v>240</v>
      </c>
      <c r="CP9" s="354" t="s">
        <v>147</v>
      </c>
      <c r="CQ9" s="349">
        <v>35000</v>
      </c>
      <c r="CR9" s="349" t="s">
        <v>240</v>
      </c>
      <c r="CS9" s="354" t="s">
        <v>147</v>
      </c>
      <c r="CT9" s="349">
        <v>30000</v>
      </c>
      <c r="CU9" s="349" t="s">
        <v>240</v>
      </c>
      <c r="CV9" s="354" t="s">
        <v>147</v>
      </c>
      <c r="CW9" s="349">
        <v>36500</v>
      </c>
      <c r="CX9" s="349" t="s">
        <v>240</v>
      </c>
      <c r="CY9" s="354" t="s">
        <v>147</v>
      </c>
      <c r="CZ9" s="349">
        <v>68500</v>
      </c>
      <c r="DA9" s="349" t="s">
        <v>240</v>
      </c>
      <c r="DB9" s="354" t="s">
        <v>147</v>
      </c>
      <c r="DC9" s="349">
        <v>68500</v>
      </c>
      <c r="DD9" s="349" t="s">
        <v>240</v>
      </c>
      <c r="DE9" s="354" t="s">
        <v>147</v>
      </c>
      <c r="DF9" s="349">
        <v>47500</v>
      </c>
      <c r="DG9" s="349" t="s">
        <v>240</v>
      </c>
      <c r="DH9" s="347" t="s">
        <v>147</v>
      </c>
      <c r="DI9" s="349">
        <v>12500</v>
      </c>
      <c r="DJ9" s="349" t="s">
        <v>240</v>
      </c>
      <c r="DK9" s="347" t="s">
        <v>147</v>
      </c>
      <c r="DL9" s="349">
        <v>32500</v>
      </c>
      <c r="DM9" s="349" t="s">
        <v>240</v>
      </c>
      <c r="DN9" s="347" t="s">
        <v>147</v>
      </c>
      <c r="DO9" s="349">
        <v>31000</v>
      </c>
      <c r="DP9" s="349" t="s">
        <v>240</v>
      </c>
      <c r="DQ9" s="347" t="s">
        <v>147</v>
      </c>
      <c r="DR9" s="349">
        <v>18000</v>
      </c>
      <c r="DS9" s="349" t="s">
        <v>240</v>
      </c>
      <c r="DT9" s="347" t="s">
        <v>147</v>
      </c>
      <c r="DU9" s="349">
        <v>19000</v>
      </c>
      <c r="DV9" s="349" t="s">
        <v>240</v>
      </c>
      <c r="DW9" s="347" t="s">
        <v>147</v>
      </c>
      <c r="DX9" s="352">
        <v>20000</v>
      </c>
      <c r="DY9" s="349" t="s">
        <v>240</v>
      </c>
      <c r="DZ9" s="347" t="s">
        <v>147</v>
      </c>
      <c r="EA9" s="349">
        <v>21000</v>
      </c>
      <c r="EB9" s="349" t="s">
        <v>240</v>
      </c>
      <c r="EC9" s="354" t="s">
        <v>147</v>
      </c>
      <c r="ED9" s="349">
        <v>19000</v>
      </c>
      <c r="EE9" s="349" t="s">
        <v>240</v>
      </c>
      <c r="EF9" s="354" t="s">
        <v>147</v>
      </c>
      <c r="EG9" s="349">
        <v>20000</v>
      </c>
      <c r="EH9" s="349" t="s">
        <v>240</v>
      </c>
      <c r="EI9" s="354" t="s">
        <v>147</v>
      </c>
      <c r="EJ9" s="349">
        <v>15500</v>
      </c>
      <c r="EK9" s="349" t="s">
        <v>240</v>
      </c>
      <c r="EL9" s="354" t="s">
        <v>147</v>
      </c>
      <c r="EM9" s="349">
        <v>32500</v>
      </c>
      <c r="EN9" s="349" t="s">
        <v>240</v>
      </c>
    </row>
    <row r="10" spans="1:144" ht="15.6" x14ac:dyDescent="0.3">
      <c r="A10" s="257">
        <v>1</v>
      </c>
      <c r="B10" s="590" t="s">
        <v>172</v>
      </c>
      <c r="C10" s="258" t="s">
        <v>112</v>
      </c>
      <c r="D10" s="259">
        <f>'MADRASAH  KLAS X SISWA '!K9</f>
        <v>394136</v>
      </c>
      <c r="E10" s="363">
        <f>'MADRASAH  KLAS X SISWA '!N116</f>
        <v>4120113476.3364177</v>
      </c>
      <c r="F10" s="360">
        <f>'MADRASAH  KLAS X SISWA '!N117</f>
        <v>10453.532476953178</v>
      </c>
      <c r="G10" s="360">
        <f>F10/(I10+4)</f>
        <v>55.603896154006264</v>
      </c>
      <c r="H10" s="260">
        <f>'MADRASAH  KLAS X SISWA '!I12</f>
        <v>403.86897600000003</v>
      </c>
      <c r="I10" s="260">
        <f>'MADRASAH  KLAS X SISWA '!M9</f>
        <v>184</v>
      </c>
      <c r="J10" s="353">
        <v>6268</v>
      </c>
      <c r="K10" s="420">
        <f>($H10*J10/1000)*K$9*65%</f>
        <v>20568037.27524</v>
      </c>
      <c r="L10" s="351">
        <f>$F10+(K10/J10)</f>
        <v>13734.967906953178</v>
      </c>
      <c r="M10" s="350">
        <v>8742</v>
      </c>
      <c r="N10" s="420">
        <f>($H10*M10/1000)*N$9*65%</f>
        <v>74584402.175556004</v>
      </c>
      <c r="O10" s="351">
        <f t="shared" ref="O10:O45" si="0">$F10+(N10/M10)</f>
        <v>18985.26459495318</v>
      </c>
      <c r="P10" s="350">
        <v>28291</v>
      </c>
      <c r="Q10" s="420">
        <f>($H10*P10/1000)*Q$9*65%</f>
        <v>230231022.58032244</v>
      </c>
      <c r="R10" s="351">
        <f t="shared" ref="R10:R45" si="1">$F10+(Q10/P10)</f>
        <v>18591.49234335318</v>
      </c>
      <c r="S10" s="350">
        <v>6494</v>
      </c>
      <c r="T10" s="420">
        <f>($H10*S10/1000)*T$9*65%</f>
        <v>30685884.022684801</v>
      </c>
      <c r="U10" s="351">
        <f>$F10+(T10/S10)</f>
        <v>15178.799496153179</v>
      </c>
      <c r="V10" s="350">
        <v>8350</v>
      </c>
      <c r="W10" s="420">
        <f>($H10*V10/1000)*W$9*65%</f>
        <v>41647978.477560006</v>
      </c>
      <c r="X10" s="351">
        <f t="shared" ref="X10:X45" si="2">$F10+(W10/V10)</f>
        <v>15441.314330553178</v>
      </c>
      <c r="Y10" s="350">
        <v>4996</v>
      </c>
      <c r="Z10" s="420">
        <f>($H10*Y10/1000)*Z$9*65%</f>
        <v>26230482.253247999</v>
      </c>
      <c r="AA10" s="351">
        <f t="shared" ref="AA10:AA45" si="3">$F10+(Z10/Y10)</f>
        <v>15703.829164953178</v>
      </c>
      <c r="AB10" s="353">
        <v>2115</v>
      </c>
      <c r="AC10" s="420">
        <f>($H10*AB10/1000)*AC$9*65%</f>
        <v>11659596.369876001</v>
      </c>
      <c r="AD10" s="351">
        <f t="shared" ref="AD10:AD45" si="4">$F10+(AC10/AB10)</f>
        <v>15966.343999353179</v>
      </c>
      <c r="AE10" s="355">
        <v>3107</v>
      </c>
      <c r="AF10" s="420">
        <f>($H10*AE10/1000)*AF$9*65%</f>
        <v>15497038.219135202</v>
      </c>
      <c r="AG10" s="351">
        <f t="shared" ref="AG10:AG45" si="5">$F10+(AF10/AE10)</f>
        <v>15441.314330553178</v>
      </c>
      <c r="AH10" s="355">
        <v>14653</v>
      </c>
      <c r="AI10" s="420">
        <f>($H10*AH10/1000)*AI$9*65%</f>
        <v>76932597.369264007</v>
      </c>
      <c r="AJ10" s="351">
        <f t="shared" ref="AJ10:AJ45" si="6">$F10+(AI10/AH10)</f>
        <v>15703.829164953178</v>
      </c>
      <c r="AK10" s="355">
        <v>209250</v>
      </c>
      <c r="AL10" s="420">
        <f>($H10*AK10/1000)*AL$9*65%</f>
        <v>851434051.02210009</v>
      </c>
      <c r="AM10" s="351">
        <f t="shared" ref="AM10:AM45" si="7">$F10+(AL10/AK10)</f>
        <v>14522.512410153178</v>
      </c>
      <c r="AN10" s="355">
        <v>71650</v>
      </c>
      <c r="AO10" s="420">
        <f>($H10*AN10/1000)*AO$9*65%</f>
        <v>611298606.25470006</v>
      </c>
      <c r="AP10" s="351">
        <f t="shared" ref="AP10:AP45" si="8">$F10+(AO10/AN10)</f>
        <v>18985.26459495318</v>
      </c>
      <c r="AQ10" s="355">
        <v>61763</v>
      </c>
      <c r="AR10" s="420">
        <f>($H10*AQ10/1000)*AR$9*65%</f>
        <v>567479630.09665203</v>
      </c>
      <c r="AS10" s="351">
        <f t="shared" ref="AS10:AS45" si="9">$F10+(AR10/AQ10)</f>
        <v>19641.551680953176</v>
      </c>
      <c r="AT10" s="355">
        <v>30580</v>
      </c>
      <c r="AU10" s="420">
        <f>($H10*AT10/1000)*AU$9*65%</f>
        <v>240831109.07856002</v>
      </c>
      <c r="AV10" s="351">
        <f t="shared" ref="AV10:AV45" si="10">$F10+(AU10/AT10)</f>
        <v>18328.977508953179</v>
      </c>
      <c r="AW10" s="355">
        <v>45252</v>
      </c>
      <c r="AX10" s="420">
        <f>($H10*AW10/1000)*AX$9*65%</f>
        <v>433595226.94881129</v>
      </c>
      <c r="AY10" s="351">
        <f t="shared" ref="AY10:AY45" si="11">$F10+(AX10/AW10)</f>
        <v>20035.323932553179</v>
      </c>
      <c r="AZ10" s="355">
        <v>25313</v>
      </c>
      <c r="BA10" s="420">
        <f>($H10*AZ10/1000)*BA$9*65%</f>
        <v>455185103.21695328</v>
      </c>
      <c r="BB10" s="351">
        <f t="shared" ref="BB10:BB45" si="12">$F10+(BA10/AZ10)</f>
        <v>28435.798633353181</v>
      </c>
      <c r="BC10" s="355">
        <v>72787</v>
      </c>
      <c r="BD10" s="420">
        <f>($H10*BC10/1000)*BD$9*65%</f>
        <v>1308875206.7258871</v>
      </c>
      <c r="BE10" s="351">
        <f t="shared" ref="BE10:BE45" si="13">$F10+(BD10/BC10)</f>
        <v>28435.798633353181</v>
      </c>
      <c r="BF10" s="351">
        <v>34503</v>
      </c>
      <c r="BG10" s="420">
        <f>($H10*BF10/1000)*BG$9*65%</f>
        <v>430233593.23690206</v>
      </c>
      <c r="BH10" s="351">
        <f>$F10+(BG10/BF10)</f>
        <v>22922.987110953181</v>
      </c>
      <c r="BI10" s="353">
        <v>146462</v>
      </c>
      <c r="BJ10" s="420">
        <f>($H10*BI10/1000)*BJ$9*65%</f>
        <v>480605595.94866008</v>
      </c>
      <c r="BK10" s="351">
        <f>$F10+(BJ10/BI10)</f>
        <v>13734.967906953178</v>
      </c>
      <c r="BL10" s="350">
        <v>26211</v>
      </c>
      <c r="BM10" s="420">
        <f>($H10*BL10/1000)*BM$9*65%</f>
        <v>223625230.544898</v>
      </c>
      <c r="BN10" s="351">
        <f t="shared" ref="BN10:BN45" si="14">$F10+(BM10/BL10)</f>
        <v>18985.26459495318</v>
      </c>
      <c r="BO10" s="350">
        <v>74235</v>
      </c>
      <c r="BP10" s="420">
        <f>($H10*BO10/1000)*BP$9*65%</f>
        <v>604121450.68220413</v>
      </c>
      <c r="BQ10" s="351">
        <f t="shared" ref="BQ10:BQ45" si="15">$F10+(BP10/BO10)</f>
        <v>18591.49234335318</v>
      </c>
      <c r="BR10" s="350">
        <v>153780</v>
      </c>
      <c r="BS10" s="420">
        <f>($H10*BR10/1000)*BS$9*65%</f>
        <v>726651562.21257615</v>
      </c>
      <c r="BT10" s="351">
        <f>$F10+(BS10/BR10)</f>
        <v>15178.79949615318</v>
      </c>
      <c r="BU10" s="350">
        <v>144768</v>
      </c>
      <c r="BV10" s="420">
        <f t="shared" ref="BV10:BV45" si="16">($H10*BU10/1000)*BV$9*65%</f>
        <v>722071203.38196492</v>
      </c>
      <c r="BW10" s="351">
        <f t="shared" ref="BW10:BW45" si="17">$F10+(BV10/BU10)</f>
        <v>15441.314330553178</v>
      </c>
      <c r="BX10" s="350">
        <v>27935</v>
      </c>
      <c r="BY10" s="420">
        <f>($H10*BX10/1000)*BY$9*65%</f>
        <v>146667037.97928002</v>
      </c>
      <c r="BZ10" s="351">
        <f t="shared" ref="BZ10:BZ45" si="18">$F10+(BY10/BX10)</f>
        <v>15703.829164953178</v>
      </c>
      <c r="CA10" s="353">
        <v>73228</v>
      </c>
      <c r="CB10" s="420">
        <f>($H10*CA10/1000)*CB$9*65%</f>
        <v>403692162.1623072</v>
      </c>
      <c r="CC10" s="351">
        <f t="shared" ref="CC10:CC45" si="19">$F10+(CB10/CA10)</f>
        <v>15966.343999353179</v>
      </c>
      <c r="CD10" s="355">
        <v>171891</v>
      </c>
      <c r="CE10" s="420">
        <f>($H10*CD10/1000)*CE$9*65%</f>
        <v>857354810.5971576</v>
      </c>
      <c r="CF10" s="351">
        <f t="shared" ref="CF10:CF45" si="20">$F10+(CE10/CD10)</f>
        <v>15441.314330553178</v>
      </c>
      <c r="CG10" s="355">
        <v>40000</v>
      </c>
      <c r="CH10" s="420">
        <f>($H10*CG10/1000)*CH$9*65%</f>
        <v>210011867.52000001</v>
      </c>
      <c r="CI10" s="351">
        <f t="shared" ref="CI10:CI45" si="21">$F10+(CH10/CG10)</f>
        <v>15703.829164953178</v>
      </c>
      <c r="CJ10" s="355">
        <v>209250</v>
      </c>
      <c r="CK10" s="420">
        <f>($H10*CJ10/1000)*CK$9*65%</f>
        <v>851434051.02210009</v>
      </c>
      <c r="CL10" s="351">
        <f t="shared" ref="CL10:CL45" si="22">$F10+(CK10/CJ10)</f>
        <v>14522.512410153178</v>
      </c>
      <c r="CM10" s="355">
        <v>71650</v>
      </c>
      <c r="CN10" s="420">
        <f>($H10*CM10/1000)*CN$9*65%</f>
        <v>611298606.25470006</v>
      </c>
      <c r="CO10" s="351">
        <f t="shared" ref="CO10:CO45" si="23">$F10+(CN10/CM10)</f>
        <v>18985.26459495318</v>
      </c>
      <c r="CP10" s="355">
        <v>61763</v>
      </c>
      <c r="CQ10" s="420">
        <f>($H10*CP10/1000)*CQ$9*65%</f>
        <v>567479630.09665203</v>
      </c>
      <c r="CR10" s="351">
        <f t="shared" ref="CR10:CR45" si="24">$F10+(CQ10/CP10)</f>
        <v>19641.551680953176</v>
      </c>
      <c r="CS10" s="355">
        <v>30580</v>
      </c>
      <c r="CT10" s="420">
        <f>($H10*CS10/1000)*CT$9*65%</f>
        <v>240831109.07856002</v>
      </c>
      <c r="CU10" s="351">
        <f t="shared" ref="CU10:CU45" si="25">$F10+(CT10/CS10)</f>
        <v>18328.977508953179</v>
      </c>
      <c r="CV10" s="355">
        <v>45252</v>
      </c>
      <c r="CW10" s="420">
        <f>($H10*CV10/1000)*CW$9*65%</f>
        <v>433595226.94881129</v>
      </c>
      <c r="CX10" s="351">
        <f t="shared" ref="CX10:CX45" si="26">$F10+(CW10/CV10)</f>
        <v>20035.323932553179</v>
      </c>
      <c r="CY10" s="355">
        <v>25313</v>
      </c>
      <c r="CZ10" s="420">
        <f>($H10*CY10/1000)*CZ$9*65%</f>
        <v>455185103.21695328</v>
      </c>
      <c r="DA10" s="351">
        <f t="shared" ref="DA10:DA45" si="27">$F10+(CZ10/CY10)</f>
        <v>28435.798633353181</v>
      </c>
      <c r="DB10" s="355">
        <v>72787</v>
      </c>
      <c r="DC10" s="420">
        <f>($H10*DB10/1000)*DC$9*65%</f>
        <v>1308875206.7258871</v>
      </c>
      <c r="DD10" s="351">
        <f t="shared" ref="DD10:DD45" si="28">$F10+(DC10/DB10)</f>
        <v>28435.798633353181</v>
      </c>
      <c r="DE10" s="351">
        <v>34503</v>
      </c>
      <c r="DF10" s="420">
        <f>($H10*DE10/1000)*DF$9*65%</f>
        <v>430233593.23690206</v>
      </c>
      <c r="DG10" s="351">
        <f>$F10+(DF10/DE10)</f>
        <v>22922.987110953181</v>
      </c>
      <c r="DH10" s="353">
        <v>146462</v>
      </c>
      <c r="DI10" s="420">
        <f>($H10*DH10/1000)*DI$9*65%</f>
        <v>480605595.94866008</v>
      </c>
      <c r="DJ10" s="351">
        <f>$F10+(DI10/DH10)</f>
        <v>13734.967906953178</v>
      </c>
      <c r="DK10" s="350">
        <v>26211</v>
      </c>
      <c r="DL10" s="420">
        <f>($H10*DK10/1000)*DL$9*65%</f>
        <v>223625230.544898</v>
      </c>
      <c r="DM10" s="351">
        <f t="shared" ref="DM10:DM45" si="29">$F10+(DL10/DK10)</f>
        <v>18985.26459495318</v>
      </c>
      <c r="DN10" s="350">
        <v>74235</v>
      </c>
      <c r="DO10" s="420">
        <f>($H10*DN10/1000)*DO$9*65%</f>
        <v>604121450.68220413</v>
      </c>
      <c r="DP10" s="351">
        <f t="shared" ref="DP10:DP45" si="30">$F10+(DO10/DN10)</f>
        <v>18591.49234335318</v>
      </c>
      <c r="DQ10" s="350">
        <v>153780</v>
      </c>
      <c r="DR10" s="420">
        <f>($H10*DQ10/1000)*DR$9*65%</f>
        <v>726651562.21257615</v>
      </c>
      <c r="DS10" s="351">
        <f>$F10+(DR10/DQ10)</f>
        <v>15178.79949615318</v>
      </c>
      <c r="DT10" s="350">
        <v>144768</v>
      </c>
      <c r="DU10" s="420">
        <f>($H10*DT10/1000)*DU$9*65%</f>
        <v>722071203.38196492</v>
      </c>
      <c r="DV10" s="351">
        <f t="shared" ref="DV10:DV45" si="31">$F10+(DU10/DT10)</f>
        <v>15441.314330553178</v>
      </c>
      <c r="DW10" s="350">
        <v>27935</v>
      </c>
      <c r="DX10" s="420">
        <f>($H10*DW10/1000)*DX$9*65%</f>
        <v>146667037.97928002</v>
      </c>
      <c r="DY10" s="351">
        <f t="shared" ref="DY10:DY45" si="32">$F10+(DX10/DW10)</f>
        <v>15703.829164953178</v>
      </c>
      <c r="DZ10" s="353">
        <v>73228</v>
      </c>
      <c r="EA10" s="420">
        <f>($H10*DZ10/1000)*EA$9*65%</f>
        <v>403692162.1623072</v>
      </c>
      <c r="EB10" s="351">
        <f t="shared" ref="EB10:EB45" si="33">$F10+(EA10/DZ10)</f>
        <v>15966.343999353179</v>
      </c>
      <c r="EC10" s="355">
        <v>171891</v>
      </c>
      <c r="ED10" s="420">
        <f>($H10*EC10/1000)*ED$9*65%</f>
        <v>857354810.5971576</v>
      </c>
      <c r="EE10" s="351">
        <f t="shared" ref="EE10:EE45" si="34">$F10+(ED10/EC10)</f>
        <v>15441.314330553178</v>
      </c>
      <c r="EF10" s="355">
        <v>40000</v>
      </c>
      <c r="EG10" s="420">
        <f>($H10*EF10/1000)*EG$9*65%</f>
        <v>210011867.52000001</v>
      </c>
      <c r="EH10" s="351">
        <f t="shared" ref="EH10:EH45" si="35">$F10+(EG10/EF10)</f>
        <v>15703.829164953178</v>
      </c>
      <c r="EI10" s="355">
        <v>209250</v>
      </c>
      <c r="EJ10" s="420">
        <f>($H10*EI10/1000)*EJ$9*65%</f>
        <v>851434051.02210009</v>
      </c>
      <c r="EK10" s="351">
        <f t="shared" ref="EK10:EK45" si="36">$F10+(EJ10/EI10)</f>
        <v>14522.512410153178</v>
      </c>
      <c r="EL10" s="355">
        <v>71650</v>
      </c>
      <c r="EM10" s="420">
        <f>($H10*EL10/1000)*EM$9*65%</f>
        <v>611298606.25470006</v>
      </c>
      <c r="EN10" s="351">
        <f t="shared" ref="EN10:EN45" si="37">$F10+(EM10/EL10)</f>
        <v>18985.26459495318</v>
      </c>
    </row>
    <row r="11" spans="1:144" ht="15.6" x14ac:dyDescent="0.3">
      <c r="A11" s="202">
        <v>2</v>
      </c>
      <c r="B11" s="591"/>
      <c r="C11" s="256" t="s">
        <v>113</v>
      </c>
      <c r="D11" s="261">
        <f>'MADRASAH  KLAS X SISWA '!K72</f>
        <v>394136</v>
      </c>
      <c r="E11" s="364">
        <f>'MADRASAH  KLAS X SISWA '!N116</f>
        <v>4120113476.3364177</v>
      </c>
      <c r="F11" s="361">
        <f t="shared" ref="F11:F45" si="38">E11/D11</f>
        <v>10453.532476953178</v>
      </c>
      <c r="G11" s="361">
        <f t="shared" ref="G11:G45" si="39">F11/(I11+4)</f>
        <v>61.49136751148928</v>
      </c>
      <c r="H11" s="262">
        <f>'MADRASAH  KLAS X SISWA '!I75</f>
        <v>366.77734799999996</v>
      </c>
      <c r="I11" s="262">
        <f>'MADRASAH  KLAS X SISWA '!M72</f>
        <v>166</v>
      </c>
      <c r="J11" s="421">
        <v>6268</v>
      </c>
      <c r="K11" s="422">
        <f t="shared" ref="K11:K45" si="40">($H11*J11/1000)*K$9*65%</f>
        <v>18679053.390269998</v>
      </c>
      <c r="L11" s="365">
        <f t="shared" ref="L11:L45" si="41">$F11+(K11/J11)</f>
        <v>13433.598429453177</v>
      </c>
      <c r="M11" s="491">
        <v>8742</v>
      </c>
      <c r="N11" s="422">
        <f t="shared" ref="N11:N45" si="42">($H11*M11/1000)*N$9*65%</f>
        <v>67734515.047563002</v>
      </c>
      <c r="O11" s="424">
        <f t="shared" si="0"/>
        <v>18201.70395345318</v>
      </c>
      <c r="P11" s="491">
        <v>28291</v>
      </c>
      <c r="Q11" s="422">
        <f t="shared" ref="Q11:Q45" si="43">($H11*P11/1000)*Q$9*65%</f>
        <v>209086433.73820019</v>
      </c>
      <c r="R11" s="424">
        <f t="shared" si="1"/>
        <v>17844.096039153177</v>
      </c>
      <c r="S11" s="491">
        <v>6494</v>
      </c>
      <c r="T11" s="422">
        <f t="shared" ref="T11:T45" si="44">($H11*S11/1000)*T$9*65%</f>
        <v>27867669.545570396</v>
      </c>
      <c r="U11" s="365">
        <f t="shared" ref="U11:U45" si="45">$F11+(T11/S11)</f>
        <v>14744.827448553177</v>
      </c>
      <c r="V11" s="423">
        <v>8350</v>
      </c>
      <c r="W11" s="422">
        <f t="shared" ref="W11:W45" si="46">($H11*V11/1000)*W$9*65%</f>
        <v>37822997.069129996</v>
      </c>
      <c r="X11" s="424">
        <f t="shared" si="2"/>
        <v>14983.232724753178</v>
      </c>
      <c r="Y11" s="491">
        <v>4996</v>
      </c>
      <c r="Z11" s="422">
        <f t="shared" ref="Z11:Z45" si="47">($H11*Y11/1000)*Z$9*65%</f>
        <v>23821455.197903998</v>
      </c>
      <c r="AA11" s="424">
        <f t="shared" si="3"/>
        <v>15221.638000953179</v>
      </c>
      <c r="AB11" s="421">
        <v>2115</v>
      </c>
      <c r="AC11" s="422">
        <f t="shared" ref="AC11:AC45" si="48">($H11*AB11/1000)*AC$9*65%</f>
        <v>10588770.342422999</v>
      </c>
      <c r="AD11" s="424">
        <f t="shared" si="4"/>
        <v>15460.043277153178</v>
      </c>
      <c r="AE11" s="425">
        <v>3107</v>
      </c>
      <c r="AF11" s="422">
        <f t="shared" ref="AF11:AF45" si="49">($H11*AE11/1000)*AF$9*65%</f>
        <v>14073778.6699146</v>
      </c>
      <c r="AG11" s="424">
        <f t="shared" si="5"/>
        <v>14983.232724753178</v>
      </c>
      <c r="AH11" s="425">
        <v>14653</v>
      </c>
      <c r="AI11" s="422">
        <f t="shared" ref="AI11:AI45" si="50">($H11*AH11/1000)*AI$9*65%</f>
        <v>69867050.24317199</v>
      </c>
      <c r="AJ11" s="424">
        <f t="shared" si="6"/>
        <v>15221.638000953179</v>
      </c>
      <c r="AK11" s="425">
        <v>209250</v>
      </c>
      <c r="AL11" s="422">
        <f t="shared" ref="AL11:AL45" si="51">($H11*AK11/1000)*AL$9*65%</f>
        <v>773237712.69517505</v>
      </c>
      <c r="AM11" s="424">
        <f t="shared" si="7"/>
        <v>14148.814258053178</v>
      </c>
      <c r="AN11" s="425">
        <v>71650</v>
      </c>
      <c r="AO11" s="422">
        <f t="shared" ref="AO11:AO45" si="52">($H11*AN11/1000)*AO$9*65%</f>
        <v>555156486.29122496</v>
      </c>
      <c r="AP11" s="424">
        <f t="shared" si="8"/>
        <v>18201.70395345318</v>
      </c>
      <c r="AQ11" s="425">
        <v>61763</v>
      </c>
      <c r="AR11" s="422">
        <f t="shared" ref="AR11:AR45" si="53">($H11*AQ11/1000)*AR$9*65%</f>
        <v>515361877.5879209</v>
      </c>
      <c r="AS11" s="424">
        <f t="shared" si="9"/>
        <v>18797.717143953174</v>
      </c>
      <c r="AT11" s="425">
        <v>30580</v>
      </c>
      <c r="AU11" s="422">
        <f t="shared" ref="AU11:AU45" si="54">($H11*AT11/1000)*AU$9*65%</f>
        <v>218713000.38587996</v>
      </c>
      <c r="AV11" s="424">
        <f t="shared" si="10"/>
        <v>17605.690762953178</v>
      </c>
      <c r="AW11" s="425">
        <v>45252</v>
      </c>
      <c r="AX11" s="422">
        <f t="shared" ref="AX11:AX45" si="55">($H11*AW11/1000)*AX$9*65%</f>
        <v>393773517.8889876</v>
      </c>
      <c r="AY11" s="424">
        <f t="shared" si="11"/>
        <v>19155.325058253176</v>
      </c>
      <c r="AZ11" s="425">
        <v>25313</v>
      </c>
      <c r="BA11" s="422">
        <f t="shared" ref="BA11:BA45" si="56">($H11*AZ11/1000)*BA$9*65%</f>
        <v>413380563.81686598</v>
      </c>
      <c r="BB11" s="424">
        <f t="shared" si="12"/>
        <v>26784.293896653173</v>
      </c>
      <c r="BC11" s="425">
        <v>72787</v>
      </c>
      <c r="BD11" s="422">
        <f t="shared" ref="BD11:BD45" si="57">($H11*BC11/1000)*BD$9*65%</f>
        <v>1188667131.4557037</v>
      </c>
      <c r="BE11" s="424">
        <f t="shared" si="13"/>
        <v>26784.293896653176</v>
      </c>
      <c r="BF11" s="424">
        <v>34503</v>
      </c>
      <c r="BG11" s="422">
        <f t="shared" ref="BG11:BG45" si="58">($H11*BF11/1000)*BG$9*65%</f>
        <v>390720619.12460846</v>
      </c>
      <c r="BH11" s="424">
        <f t="shared" ref="BH11:BH13" si="59">$F11+(BG11/BF11)</f>
        <v>21777.783096453175</v>
      </c>
      <c r="BI11" s="421">
        <v>146462</v>
      </c>
      <c r="BJ11" s="422">
        <f t="shared" ref="BJ11:BJ45" si="60">($H11*BI11/1000)*BJ$9*65%</f>
        <v>436466419.53505498</v>
      </c>
      <c r="BK11" s="365">
        <f t="shared" ref="BK11:BK45" si="61">$F11+(BJ11/BI11)</f>
        <v>13433.598429453177</v>
      </c>
      <c r="BL11" s="423">
        <v>26211</v>
      </c>
      <c r="BM11" s="422">
        <f t="shared" ref="BM11:BM45" si="62">($H11*BL11/1000)*BM$9*65%</f>
        <v>203087322.5705415</v>
      </c>
      <c r="BN11" s="424">
        <f t="shared" si="14"/>
        <v>18201.70395345318</v>
      </c>
      <c r="BO11" s="423">
        <v>74235</v>
      </c>
      <c r="BP11" s="422">
        <f t="shared" ref="BP11:BP45" si="63">($H11*BO11/1000)*BP$9*65%</f>
        <v>548638486.03991699</v>
      </c>
      <c r="BQ11" s="424">
        <f t="shared" si="15"/>
        <v>17844.096039153177</v>
      </c>
      <c r="BR11" s="423">
        <v>153780</v>
      </c>
      <c r="BS11" s="422">
        <f t="shared" ref="BS11:BS45" si="64">($H11*BR11/1000)*BS$9*65%</f>
        <v>659915340.73264802</v>
      </c>
      <c r="BT11" s="365">
        <f t="shared" ref="BT11:BT45" si="65">$F11+(BS11/BR11)</f>
        <v>14744.827448553178</v>
      </c>
      <c r="BU11" s="423">
        <v>144768</v>
      </c>
      <c r="BV11" s="422">
        <f t="shared" si="16"/>
        <v>655755645.47351027</v>
      </c>
      <c r="BW11" s="424">
        <f t="shared" si="17"/>
        <v>14983.232724753178</v>
      </c>
      <c r="BX11" s="423">
        <v>27935</v>
      </c>
      <c r="BY11" s="422">
        <f t="shared" ref="BY11:BY45" si="66">($H11*BX11/1000)*BY$9*65%</f>
        <v>133197027.81293997</v>
      </c>
      <c r="BZ11" s="424">
        <f t="shared" si="18"/>
        <v>15221.638000953177</v>
      </c>
      <c r="CA11" s="421">
        <v>73228</v>
      </c>
      <c r="CB11" s="422">
        <f t="shared" ref="CB11:CB45" si="67">($H11*CA11/1000)*CB$9*65%</f>
        <v>366616772.87704563</v>
      </c>
      <c r="CC11" s="424">
        <f t="shared" si="19"/>
        <v>15460.043277153178</v>
      </c>
      <c r="CD11" s="425">
        <v>171891</v>
      </c>
      <c r="CE11" s="422">
        <f t="shared" ref="CE11:CE45" si="68">($H11*CD11/1000)*CE$9*65%</f>
        <v>778614705.29458964</v>
      </c>
      <c r="CF11" s="424">
        <f t="shared" si="20"/>
        <v>14983.232724753178</v>
      </c>
      <c r="CG11" s="425">
        <v>40000</v>
      </c>
      <c r="CH11" s="422">
        <f t="shared" ref="CH11:CH45" si="69">($H11*CG11/1000)*CH$9*65%</f>
        <v>190724220.95999998</v>
      </c>
      <c r="CI11" s="424">
        <f t="shared" si="21"/>
        <v>15221.638000953179</v>
      </c>
      <c r="CJ11" s="425">
        <v>209250</v>
      </c>
      <c r="CK11" s="422">
        <f t="shared" ref="CK11:CK45" si="70">($H11*CJ11/1000)*CK$9*65%</f>
        <v>773237712.69517505</v>
      </c>
      <c r="CL11" s="424">
        <f t="shared" si="22"/>
        <v>14148.814258053178</v>
      </c>
      <c r="CM11" s="425">
        <v>71650</v>
      </c>
      <c r="CN11" s="422">
        <f t="shared" ref="CN11:CN45" si="71">($H11*CM11/1000)*CN$9*65%</f>
        <v>555156486.29122496</v>
      </c>
      <c r="CO11" s="424">
        <f t="shared" si="23"/>
        <v>18201.70395345318</v>
      </c>
      <c r="CP11" s="425">
        <v>61763</v>
      </c>
      <c r="CQ11" s="422">
        <f t="shared" ref="CQ11:CQ45" si="72">($H11*CP11/1000)*CQ$9*65%</f>
        <v>515361877.5879209</v>
      </c>
      <c r="CR11" s="424">
        <f t="shared" si="24"/>
        <v>18797.717143953174</v>
      </c>
      <c r="CS11" s="425">
        <v>30580</v>
      </c>
      <c r="CT11" s="422">
        <f t="shared" ref="CT11:CT45" si="73">($H11*CS11/1000)*CT$9*65%</f>
        <v>218713000.38587996</v>
      </c>
      <c r="CU11" s="424">
        <f t="shared" si="25"/>
        <v>17605.690762953178</v>
      </c>
      <c r="CV11" s="425">
        <v>45252</v>
      </c>
      <c r="CW11" s="422">
        <f t="shared" ref="CW11:CW45" si="74">($H11*CV11/1000)*CW$9*65%</f>
        <v>393773517.8889876</v>
      </c>
      <c r="CX11" s="424">
        <f t="shared" si="26"/>
        <v>19155.325058253176</v>
      </c>
      <c r="CY11" s="425">
        <v>25313</v>
      </c>
      <c r="CZ11" s="422">
        <f t="shared" ref="CZ11:CZ45" si="75">($H11*CY11/1000)*CZ$9*65%</f>
        <v>413380563.81686598</v>
      </c>
      <c r="DA11" s="424">
        <f t="shared" si="27"/>
        <v>26784.293896653173</v>
      </c>
      <c r="DB11" s="425">
        <v>72787</v>
      </c>
      <c r="DC11" s="422">
        <f t="shared" ref="DC11:DC45" si="76">($H11*DB11/1000)*DC$9*65%</f>
        <v>1188667131.4557037</v>
      </c>
      <c r="DD11" s="424">
        <f t="shared" si="28"/>
        <v>26784.293896653176</v>
      </c>
      <c r="DE11" s="424">
        <v>34503</v>
      </c>
      <c r="DF11" s="422">
        <f t="shared" ref="DF11:DF45" si="77">($H11*DE11/1000)*DF$9*65%</f>
        <v>390720619.12460846</v>
      </c>
      <c r="DG11" s="424">
        <f t="shared" ref="DG11:DG13" si="78">$F11+(DF11/DE11)</f>
        <v>21777.783096453175</v>
      </c>
      <c r="DH11" s="421">
        <v>146462</v>
      </c>
      <c r="DI11" s="422">
        <f t="shared" ref="DI11:DI45" si="79">($H11*DH11/1000)*DI$9*65%</f>
        <v>436466419.53505498</v>
      </c>
      <c r="DJ11" s="365">
        <f t="shared" ref="DJ11:DJ45" si="80">$F11+(DI11/DH11)</f>
        <v>13433.598429453177</v>
      </c>
      <c r="DK11" s="423">
        <v>26211</v>
      </c>
      <c r="DL11" s="422">
        <f t="shared" ref="DL11:DL45" si="81">($H11*DK11/1000)*DL$9*65%</f>
        <v>203087322.5705415</v>
      </c>
      <c r="DM11" s="424">
        <f t="shared" si="29"/>
        <v>18201.70395345318</v>
      </c>
      <c r="DN11" s="423">
        <v>74235</v>
      </c>
      <c r="DO11" s="422">
        <f t="shared" ref="DO11:DO45" si="82">($H11*DN11/1000)*DO$9*65%</f>
        <v>548638486.03991699</v>
      </c>
      <c r="DP11" s="424">
        <f t="shared" si="30"/>
        <v>17844.096039153177</v>
      </c>
      <c r="DQ11" s="423">
        <v>153780</v>
      </c>
      <c r="DR11" s="422">
        <f t="shared" ref="DR11:DR45" si="83">($H11*DQ11/1000)*DR$9*65%</f>
        <v>659915340.73264802</v>
      </c>
      <c r="DS11" s="365">
        <f t="shared" ref="DS11:DS45" si="84">$F11+(DR11/DQ11)</f>
        <v>14744.827448553178</v>
      </c>
      <c r="DT11" s="423">
        <v>144768</v>
      </c>
      <c r="DU11" s="422">
        <f t="shared" ref="DU11:DU45" si="85">($H11*DT11/1000)*DU$9*65%</f>
        <v>655755645.47351027</v>
      </c>
      <c r="DV11" s="424">
        <f t="shared" si="31"/>
        <v>14983.232724753178</v>
      </c>
      <c r="DW11" s="423">
        <v>27935</v>
      </c>
      <c r="DX11" s="422">
        <f t="shared" ref="DX11:DX45" si="86">($H11*DW11/1000)*DX$9*65%</f>
        <v>133197027.81293997</v>
      </c>
      <c r="DY11" s="424">
        <f t="shared" si="32"/>
        <v>15221.638000953177</v>
      </c>
      <c r="DZ11" s="421">
        <v>73228</v>
      </c>
      <c r="EA11" s="422">
        <f t="shared" ref="EA11:EA45" si="87">($H11*DZ11/1000)*EA$9*65%</f>
        <v>366616772.87704563</v>
      </c>
      <c r="EB11" s="424">
        <f t="shared" si="33"/>
        <v>15460.043277153178</v>
      </c>
      <c r="EC11" s="425">
        <v>171891</v>
      </c>
      <c r="ED11" s="422">
        <f t="shared" ref="ED11:ED45" si="88">($H11*EC11/1000)*ED$9*65%</f>
        <v>778614705.29458964</v>
      </c>
      <c r="EE11" s="424">
        <f t="shared" si="34"/>
        <v>14983.232724753178</v>
      </c>
      <c r="EF11" s="425">
        <v>40000</v>
      </c>
      <c r="EG11" s="422">
        <f t="shared" ref="EG11:EG45" si="89">($H11*EF11/1000)*EG$9*65%</f>
        <v>190724220.95999998</v>
      </c>
      <c r="EH11" s="424">
        <f t="shared" si="35"/>
        <v>15221.638000953179</v>
      </c>
      <c r="EI11" s="425">
        <v>209250</v>
      </c>
      <c r="EJ11" s="422">
        <f t="shared" ref="EJ11:EJ45" si="90">($H11*EI11/1000)*EJ$9*65%</f>
        <v>773237712.69517505</v>
      </c>
      <c r="EK11" s="424">
        <f t="shared" si="36"/>
        <v>14148.814258053178</v>
      </c>
      <c r="EL11" s="425">
        <v>71650</v>
      </c>
      <c r="EM11" s="422">
        <f t="shared" ref="EM11:EM45" si="91">($H11*EL11/1000)*EM$9*65%</f>
        <v>555156486.29122496</v>
      </c>
      <c r="EN11" s="424">
        <f t="shared" si="37"/>
        <v>18201.70395345318</v>
      </c>
    </row>
    <row r="12" spans="1:144" ht="15.6" x14ac:dyDescent="0.3">
      <c r="A12" s="203">
        <v>3</v>
      </c>
      <c r="B12" s="591"/>
      <c r="C12" s="256" t="s">
        <v>114</v>
      </c>
      <c r="D12" s="261">
        <f>'MADRASAH  KLAS X SISWA '!K134</f>
        <v>10000</v>
      </c>
      <c r="E12" s="364">
        <f>'MADRASAH  KLAS X SISWA '!N178</f>
        <v>114540683.56962001</v>
      </c>
      <c r="F12" s="361">
        <f t="shared" si="38"/>
        <v>11454.068356962001</v>
      </c>
      <c r="G12" s="361">
        <f t="shared" si="39"/>
        <v>70.704125660259265</v>
      </c>
      <c r="H12" s="262">
        <f>'MADRASAH  KLAS X SISWA '!I137</f>
        <v>350.29217999999997</v>
      </c>
      <c r="I12" s="262">
        <f>'MADRASAH  KLAS X SISWA '!M134</f>
        <v>158</v>
      </c>
      <c r="J12" s="421">
        <v>6268</v>
      </c>
      <c r="K12" s="422">
        <f t="shared" si="40"/>
        <v>17839504.996950001</v>
      </c>
      <c r="L12" s="365">
        <f t="shared" si="41"/>
        <v>14300.192319462001</v>
      </c>
      <c r="M12" s="491">
        <v>8742</v>
      </c>
      <c r="N12" s="422">
        <f t="shared" si="42"/>
        <v>64690120.768454991</v>
      </c>
      <c r="O12" s="424">
        <f t="shared" si="0"/>
        <v>18853.990659462001</v>
      </c>
      <c r="P12" s="491">
        <v>28291</v>
      </c>
      <c r="Q12" s="422">
        <f t="shared" si="43"/>
        <v>199688838.69725701</v>
      </c>
      <c r="R12" s="424">
        <f t="shared" si="1"/>
        <v>18512.455783962003</v>
      </c>
      <c r="S12" s="491">
        <v>6494</v>
      </c>
      <c r="T12" s="422">
        <f t="shared" si="44"/>
        <v>26615129.777963996</v>
      </c>
      <c r="U12" s="365">
        <f t="shared" si="45"/>
        <v>15552.486862962</v>
      </c>
      <c r="V12" s="423">
        <v>8350</v>
      </c>
      <c r="W12" s="422">
        <f t="shared" si="46"/>
        <v>36123005.332049996</v>
      </c>
      <c r="X12" s="424">
        <f t="shared" si="2"/>
        <v>15780.176779962001</v>
      </c>
      <c r="Y12" s="491">
        <v>4996</v>
      </c>
      <c r="Z12" s="422">
        <f t="shared" si="47"/>
        <v>22750776.506640002</v>
      </c>
      <c r="AA12" s="424">
        <f t="shared" si="3"/>
        <v>16007.866696962003</v>
      </c>
      <c r="AB12" s="421">
        <v>2115</v>
      </c>
      <c r="AC12" s="422">
        <f t="shared" si="48"/>
        <v>10112847.663554998</v>
      </c>
      <c r="AD12" s="424">
        <f t="shared" si="4"/>
        <v>16235.556613962</v>
      </c>
      <c r="AE12" s="425">
        <v>3107</v>
      </c>
      <c r="AF12" s="422">
        <f t="shared" si="49"/>
        <v>13441218.870261</v>
      </c>
      <c r="AG12" s="424">
        <f t="shared" si="5"/>
        <v>15780.176779962003</v>
      </c>
      <c r="AH12" s="425">
        <v>14653</v>
      </c>
      <c r="AI12" s="422">
        <f t="shared" si="50"/>
        <v>66726807.076020002</v>
      </c>
      <c r="AJ12" s="424">
        <f t="shared" si="6"/>
        <v>16007.866696962003</v>
      </c>
      <c r="AK12" s="425">
        <v>209250</v>
      </c>
      <c r="AL12" s="422">
        <f t="shared" si="51"/>
        <v>738483784.5498749</v>
      </c>
      <c r="AM12" s="424">
        <f t="shared" si="7"/>
        <v>14983.262070462</v>
      </c>
      <c r="AN12" s="425">
        <v>71650</v>
      </c>
      <c r="AO12" s="422">
        <f t="shared" si="52"/>
        <v>530204432.97412497</v>
      </c>
      <c r="AP12" s="424">
        <f t="shared" si="8"/>
        <v>18853.990659462001</v>
      </c>
      <c r="AQ12" s="425">
        <v>61763</v>
      </c>
      <c r="AR12" s="422">
        <f t="shared" si="53"/>
        <v>492198432.028485</v>
      </c>
      <c r="AS12" s="424">
        <f t="shared" si="9"/>
        <v>19423.215451962002</v>
      </c>
      <c r="AT12" s="425">
        <v>30580</v>
      </c>
      <c r="AU12" s="422">
        <f t="shared" si="54"/>
        <v>208882729.8558</v>
      </c>
      <c r="AV12" s="424">
        <f t="shared" si="10"/>
        <v>18284.765866962</v>
      </c>
      <c r="AW12" s="425">
        <v>45252</v>
      </c>
      <c r="AX12" s="422">
        <f t="shared" si="55"/>
        <v>376074980.52906597</v>
      </c>
      <c r="AY12" s="424">
        <f t="shared" si="11"/>
        <v>19764.750327462003</v>
      </c>
      <c r="AZ12" s="425">
        <v>25313</v>
      </c>
      <c r="BA12" s="422">
        <f t="shared" si="56"/>
        <v>394800768.52793854</v>
      </c>
      <c r="BB12" s="424">
        <f t="shared" si="12"/>
        <v>27050.827671462001</v>
      </c>
      <c r="BC12" s="425">
        <v>72787</v>
      </c>
      <c r="BD12" s="422">
        <f t="shared" si="57"/>
        <v>1135241320.2245116</v>
      </c>
      <c r="BE12" s="424">
        <f t="shared" si="13"/>
        <v>27050.827671462001</v>
      </c>
      <c r="BF12" s="424">
        <v>34503</v>
      </c>
      <c r="BG12" s="422">
        <f t="shared" si="58"/>
        <v>373159297.2969225</v>
      </c>
      <c r="BH12" s="424">
        <f t="shared" si="59"/>
        <v>22269.339414462003</v>
      </c>
      <c r="BI12" s="421">
        <v>146462</v>
      </c>
      <c r="BJ12" s="422">
        <f t="shared" si="60"/>
        <v>416849007.79567498</v>
      </c>
      <c r="BK12" s="365">
        <f t="shared" si="61"/>
        <v>14300.192319462001</v>
      </c>
      <c r="BL12" s="423">
        <v>26211</v>
      </c>
      <c r="BM12" s="422">
        <f t="shared" si="62"/>
        <v>193959363.47082749</v>
      </c>
      <c r="BN12" s="424">
        <f t="shared" si="14"/>
        <v>18853.990659462001</v>
      </c>
      <c r="BO12" s="423">
        <v>74235</v>
      </c>
      <c r="BP12" s="422">
        <f t="shared" si="63"/>
        <v>523979390.64334494</v>
      </c>
      <c r="BQ12" s="424">
        <f t="shared" si="15"/>
        <v>18512.455783961999</v>
      </c>
      <c r="BR12" s="423">
        <v>153780</v>
      </c>
      <c r="BS12" s="422">
        <f t="shared" si="64"/>
        <v>630254797.85267997</v>
      </c>
      <c r="BT12" s="365">
        <f t="shared" si="65"/>
        <v>15552.486862962001</v>
      </c>
      <c r="BU12" s="423">
        <v>144768</v>
      </c>
      <c r="BV12" s="422">
        <f t="shared" si="16"/>
        <v>626282064.18086386</v>
      </c>
      <c r="BW12" s="424">
        <f t="shared" si="17"/>
        <v>15780.176779961999</v>
      </c>
      <c r="BX12" s="423">
        <v>27935</v>
      </c>
      <c r="BY12" s="422">
        <f t="shared" si="66"/>
        <v>127210356.62790002</v>
      </c>
      <c r="BZ12" s="424">
        <f t="shared" si="18"/>
        <v>16007.866696962003</v>
      </c>
      <c r="CA12" s="421">
        <v>73228</v>
      </c>
      <c r="CB12" s="422">
        <f t="shared" si="67"/>
        <v>350138822.08359593</v>
      </c>
      <c r="CC12" s="424">
        <f t="shared" si="19"/>
        <v>16235.556613962</v>
      </c>
      <c r="CD12" s="425">
        <v>171891</v>
      </c>
      <c r="CE12" s="422">
        <f t="shared" si="68"/>
        <v>743619102.93789303</v>
      </c>
      <c r="CF12" s="424">
        <f t="shared" si="20"/>
        <v>15780.176779962003</v>
      </c>
      <c r="CG12" s="425">
        <v>40000</v>
      </c>
      <c r="CH12" s="422">
        <f t="shared" si="69"/>
        <v>182151933.59999996</v>
      </c>
      <c r="CI12" s="424">
        <f t="shared" si="21"/>
        <v>16007.866696962001</v>
      </c>
      <c r="CJ12" s="425">
        <v>209250</v>
      </c>
      <c r="CK12" s="422">
        <f t="shared" si="70"/>
        <v>738483784.5498749</v>
      </c>
      <c r="CL12" s="424">
        <f t="shared" si="22"/>
        <v>14983.262070462</v>
      </c>
      <c r="CM12" s="425">
        <v>71650</v>
      </c>
      <c r="CN12" s="422">
        <f t="shared" si="71"/>
        <v>530204432.97412497</v>
      </c>
      <c r="CO12" s="424">
        <f t="shared" si="23"/>
        <v>18853.990659462001</v>
      </c>
      <c r="CP12" s="425">
        <v>61763</v>
      </c>
      <c r="CQ12" s="422">
        <f t="shared" si="72"/>
        <v>492198432.028485</v>
      </c>
      <c r="CR12" s="424">
        <f t="shared" si="24"/>
        <v>19423.215451962002</v>
      </c>
      <c r="CS12" s="425">
        <v>30580</v>
      </c>
      <c r="CT12" s="422">
        <f t="shared" si="73"/>
        <v>208882729.8558</v>
      </c>
      <c r="CU12" s="424">
        <f t="shared" si="25"/>
        <v>18284.765866962</v>
      </c>
      <c r="CV12" s="425">
        <v>45252</v>
      </c>
      <c r="CW12" s="422">
        <f t="shared" si="74"/>
        <v>376074980.52906597</v>
      </c>
      <c r="CX12" s="424">
        <f t="shared" si="26"/>
        <v>19764.750327462003</v>
      </c>
      <c r="CY12" s="425">
        <v>25313</v>
      </c>
      <c r="CZ12" s="422">
        <f t="shared" si="75"/>
        <v>394800768.52793854</v>
      </c>
      <c r="DA12" s="424">
        <f t="shared" si="27"/>
        <v>27050.827671462001</v>
      </c>
      <c r="DB12" s="425">
        <v>72787</v>
      </c>
      <c r="DC12" s="422">
        <f t="shared" si="76"/>
        <v>1135241320.2245116</v>
      </c>
      <c r="DD12" s="424">
        <f t="shared" si="28"/>
        <v>27050.827671462001</v>
      </c>
      <c r="DE12" s="424">
        <v>34503</v>
      </c>
      <c r="DF12" s="422">
        <f t="shared" si="77"/>
        <v>373159297.2969225</v>
      </c>
      <c r="DG12" s="424">
        <f t="shared" si="78"/>
        <v>22269.339414462003</v>
      </c>
      <c r="DH12" s="421">
        <v>146462</v>
      </c>
      <c r="DI12" s="422">
        <f t="shared" si="79"/>
        <v>416849007.79567498</v>
      </c>
      <c r="DJ12" s="365">
        <f t="shared" si="80"/>
        <v>14300.192319462001</v>
      </c>
      <c r="DK12" s="423">
        <v>26211</v>
      </c>
      <c r="DL12" s="422">
        <f t="shared" si="81"/>
        <v>193959363.47082749</v>
      </c>
      <c r="DM12" s="424">
        <f t="shared" si="29"/>
        <v>18853.990659462001</v>
      </c>
      <c r="DN12" s="423">
        <v>74235</v>
      </c>
      <c r="DO12" s="422">
        <f t="shared" si="82"/>
        <v>523979390.64334494</v>
      </c>
      <c r="DP12" s="424">
        <f t="shared" si="30"/>
        <v>18512.455783961999</v>
      </c>
      <c r="DQ12" s="423">
        <v>153780</v>
      </c>
      <c r="DR12" s="422">
        <f t="shared" si="83"/>
        <v>630254797.85267997</v>
      </c>
      <c r="DS12" s="365">
        <f t="shared" si="84"/>
        <v>15552.486862962001</v>
      </c>
      <c r="DT12" s="423">
        <v>144768</v>
      </c>
      <c r="DU12" s="422">
        <f t="shared" si="85"/>
        <v>626282064.18086386</v>
      </c>
      <c r="DV12" s="424">
        <f t="shared" si="31"/>
        <v>15780.176779961999</v>
      </c>
      <c r="DW12" s="423">
        <v>27935</v>
      </c>
      <c r="DX12" s="422">
        <f t="shared" si="86"/>
        <v>127210356.62790002</v>
      </c>
      <c r="DY12" s="424">
        <f t="shared" si="32"/>
        <v>16007.866696962003</v>
      </c>
      <c r="DZ12" s="421">
        <v>73228</v>
      </c>
      <c r="EA12" s="422">
        <f t="shared" si="87"/>
        <v>350138822.08359593</v>
      </c>
      <c r="EB12" s="424">
        <f t="shared" si="33"/>
        <v>16235.556613962</v>
      </c>
      <c r="EC12" s="425">
        <v>171891</v>
      </c>
      <c r="ED12" s="422">
        <f t="shared" si="88"/>
        <v>743619102.93789303</v>
      </c>
      <c r="EE12" s="424">
        <f t="shared" si="34"/>
        <v>15780.176779962003</v>
      </c>
      <c r="EF12" s="425">
        <v>40000</v>
      </c>
      <c r="EG12" s="422">
        <f t="shared" si="89"/>
        <v>182151933.59999996</v>
      </c>
      <c r="EH12" s="424">
        <f t="shared" si="35"/>
        <v>16007.866696962001</v>
      </c>
      <c r="EI12" s="425">
        <v>209250</v>
      </c>
      <c r="EJ12" s="422">
        <f t="shared" si="90"/>
        <v>738483784.5498749</v>
      </c>
      <c r="EK12" s="424">
        <f t="shared" si="36"/>
        <v>14983.262070462</v>
      </c>
      <c r="EL12" s="425">
        <v>71650</v>
      </c>
      <c r="EM12" s="422">
        <f t="shared" si="91"/>
        <v>530204432.97412497</v>
      </c>
      <c r="EN12" s="424">
        <f t="shared" si="37"/>
        <v>18853.990659462001</v>
      </c>
    </row>
    <row r="13" spans="1:144" ht="16.2" thickBot="1" x14ac:dyDescent="0.35">
      <c r="A13" s="263">
        <v>4</v>
      </c>
      <c r="B13" s="591"/>
      <c r="C13" s="368" t="s">
        <v>115</v>
      </c>
      <c r="D13" s="369">
        <f>'MADRASAH  KLAS X SISWA '!K196</f>
        <v>10000</v>
      </c>
      <c r="E13" s="370">
        <f>'MADRASAH  KLAS X SISWA '!N240</f>
        <v>109974454.24792202</v>
      </c>
      <c r="F13" s="371">
        <f>E13/D13</f>
        <v>10997.445424792202</v>
      </c>
      <c r="G13" s="371">
        <f t="shared" si="39"/>
        <v>70.951260805110977</v>
      </c>
      <c r="H13" s="372">
        <f>'MADRASAH  KLAS X SISWA '!I199</f>
        <v>335.86765800000001</v>
      </c>
      <c r="I13" s="372">
        <f>'MADRASAH  KLAS X SISWA '!M196</f>
        <v>151</v>
      </c>
      <c r="J13" s="460">
        <v>6268</v>
      </c>
      <c r="K13" s="427">
        <f t="shared" si="40"/>
        <v>17104900.152794998</v>
      </c>
      <c r="L13" s="373">
        <f t="shared" si="41"/>
        <v>13726.370146042202</v>
      </c>
      <c r="M13" s="492">
        <v>8742</v>
      </c>
      <c r="N13" s="427">
        <f t="shared" si="42"/>
        <v>62026275.774235502</v>
      </c>
      <c r="O13" s="429">
        <f t="shared" si="0"/>
        <v>18092.649700042202</v>
      </c>
      <c r="P13" s="492">
        <v>28291</v>
      </c>
      <c r="Q13" s="427">
        <f t="shared" si="43"/>
        <v>191465943.0364317</v>
      </c>
      <c r="R13" s="429">
        <f t="shared" si="1"/>
        <v>17765.178733492201</v>
      </c>
      <c r="S13" s="492">
        <v>6494</v>
      </c>
      <c r="T13" s="427">
        <f t="shared" si="44"/>
        <v>25519157.481308401</v>
      </c>
      <c r="U13" s="373">
        <f t="shared" si="45"/>
        <v>14927.097023392202</v>
      </c>
      <c r="V13" s="423">
        <v>8350</v>
      </c>
      <c r="W13" s="427">
        <f t="shared" si="46"/>
        <v>34635512.562105007</v>
      </c>
      <c r="X13" s="429">
        <f t="shared" si="2"/>
        <v>15145.411001092203</v>
      </c>
      <c r="Y13" s="492">
        <v>4996</v>
      </c>
      <c r="Z13" s="427">
        <f t="shared" si="47"/>
        <v>21813932.651784007</v>
      </c>
      <c r="AA13" s="429">
        <f t="shared" si="3"/>
        <v>15363.724978792205</v>
      </c>
      <c r="AB13" s="421">
        <v>2115</v>
      </c>
      <c r="AC13" s="427">
        <f t="shared" si="48"/>
        <v>9696415.3195455</v>
      </c>
      <c r="AD13" s="429">
        <f t="shared" si="4"/>
        <v>15582.038956492202</v>
      </c>
      <c r="AE13" s="425">
        <v>3107</v>
      </c>
      <c r="AF13" s="427">
        <f t="shared" si="49"/>
        <v>12887729.0455641</v>
      </c>
      <c r="AG13" s="429">
        <f t="shared" si="5"/>
        <v>15145.411001092201</v>
      </c>
      <c r="AH13" s="425">
        <v>14653</v>
      </c>
      <c r="AI13" s="427">
        <f t="shared" si="50"/>
        <v>63979094.304762006</v>
      </c>
      <c r="AJ13" s="429">
        <f t="shared" si="6"/>
        <v>15363.724978792203</v>
      </c>
      <c r="AK13" s="430">
        <v>209250</v>
      </c>
      <c r="AL13" s="427">
        <f t="shared" si="51"/>
        <v>708074097.42273748</v>
      </c>
      <c r="AM13" s="429">
        <f t="shared" si="7"/>
        <v>14381.312079142202</v>
      </c>
      <c r="AN13" s="430">
        <v>71650</v>
      </c>
      <c r="AO13" s="427">
        <f t="shared" si="52"/>
        <v>508371386.3216626</v>
      </c>
      <c r="AP13" s="429">
        <f t="shared" si="8"/>
        <v>18092.649700042202</v>
      </c>
      <c r="AQ13" s="430">
        <v>61763</v>
      </c>
      <c r="AR13" s="427">
        <f t="shared" si="53"/>
        <v>471930417.16397858</v>
      </c>
      <c r="AS13" s="429">
        <f t="shared" si="9"/>
        <v>18638.434644292203</v>
      </c>
      <c r="AT13" s="430">
        <v>30580</v>
      </c>
      <c r="AU13" s="427">
        <f t="shared" si="54"/>
        <v>200281243.14197999</v>
      </c>
      <c r="AV13" s="429">
        <f t="shared" si="10"/>
        <v>17546.864755792201</v>
      </c>
      <c r="AW13" s="430">
        <v>45252</v>
      </c>
      <c r="AX13" s="427">
        <f t="shared" si="55"/>
        <v>360588760.33913463</v>
      </c>
      <c r="AY13" s="429">
        <f t="shared" si="11"/>
        <v>18965.905610842201</v>
      </c>
      <c r="AZ13" s="430">
        <v>25313</v>
      </c>
      <c r="BA13" s="427">
        <f t="shared" si="56"/>
        <v>378543447.65012687</v>
      </c>
      <c r="BB13" s="429">
        <f t="shared" si="12"/>
        <v>25951.952897242205</v>
      </c>
      <c r="BC13" s="430">
        <v>72787</v>
      </c>
      <c r="BD13" s="427">
        <f t="shared" si="57"/>
        <v>1088493735.3972182</v>
      </c>
      <c r="BE13" s="429">
        <f t="shared" si="13"/>
        <v>25951.952897242205</v>
      </c>
      <c r="BF13" s="429">
        <v>34503</v>
      </c>
      <c r="BG13" s="427">
        <f t="shared" si="58"/>
        <v>357793140.69769728</v>
      </c>
      <c r="BH13" s="429">
        <f t="shared" si="59"/>
        <v>21367.359365542201</v>
      </c>
      <c r="BI13" s="426">
        <v>146462</v>
      </c>
      <c r="BJ13" s="427">
        <f t="shared" si="60"/>
        <v>399683772.52371752</v>
      </c>
      <c r="BK13" s="373">
        <f t="shared" si="61"/>
        <v>13726.370146042202</v>
      </c>
      <c r="BL13" s="428">
        <v>26211</v>
      </c>
      <c r="BM13" s="427">
        <f t="shared" si="62"/>
        <v>185972399.25857776</v>
      </c>
      <c r="BN13" s="429">
        <f t="shared" si="14"/>
        <v>18092.649700042202</v>
      </c>
      <c r="BO13" s="428">
        <v>74235</v>
      </c>
      <c r="BP13" s="427">
        <f t="shared" si="63"/>
        <v>502402682.17134452</v>
      </c>
      <c r="BQ13" s="429">
        <f t="shared" si="15"/>
        <v>17765.178733492205</v>
      </c>
      <c r="BR13" s="428">
        <v>153780</v>
      </c>
      <c r="BS13" s="427">
        <f t="shared" si="64"/>
        <v>604301822.83270812</v>
      </c>
      <c r="BT13" s="373">
        <f t="shared" si="65"/>
        <v>14927.097023392203</v>
      </c>
      <c r="BU13" s="428">
        <v>144768</v>
      </c>
      <c r="BV13" s="427">
        <f t="shared" si="16"/>
        <v>600492680.54979837</v>
      </c>
      <c r="BW13" s="429">
        <f t="shared" si="17"/>
        <v>15145.411001092201</v>
      </c>
      <c r="BX13" s="428">
        <v>27935</v>
      </c>
      <c r="BY13" s="427">
        <f t="shared" si="66"/>
        <v>121972019.34099001</v>
      </c>
      <c r="BZ13" s="429">
        <f t="shared" si="18"/>
        <v>15363.724978792203</v>
      </c>
      <c r="CA13" s="426">
        <v>73228</v>
      </c>
      <c r="CB13" s="427">
        <f t="shared" si="67"/>
        <v>335720615.13932765</v>
      </c>
      <c r="CC13" s="429">
        <f t="shared" si="19"/>
        <v>15582.038956492202</v>
      </c>
      <c r="CD13" s="430">
        <v>171891</v>
      </c>
      <c r="CE13" s="427">
        <f t="shared" si="68"/>
        <v>712997950.87578332</v>
      </c>
      <c r="CF13" s="429">
        <f t="shared" si="20"/>
        <v>15145.411001092201</v>
      </c>
      <c r="CG13" s="430">
        <v>40000</v>
      </c>
      <c r="CH13" s="427">
        <f t="shared" si="69"/>
        <v>174651182.16000003</v>
      </c>
      <c r="CI13" s="429">
        <f t="shared" si="21"/>
        <v>15363.724978792203</v>
      </c>
      <c r="CJ13" s="430">
        <v>209250</v>
      </c>
      <c r="CK13" s="427">
        <f t="shared" si="70"/>
        <v>708074097.42273748</v>
      </c>
      <c r="CL13" s="429">
        <f t="shared" si="22"/>
        <v>14381.312079142202</v>
      </c>
      <c r="CM13" s="430">
        <v>71650</v>
      </c>
      <c r="CN13" s="427">
        <f t="shared" si="71"/>
        <v>508371386.3216626</v>
      </c>
      <c r="CO13" s="429">
        <f t="shared" si="23"/>
        <v>18092.649700042202</v>
      </c>
      <c r="CP13" s="430">
        <v>61763</v>
      </c>
      <c r="CQ13" s="427">
        <f t="shared" si="72"/>
        <v>471930417.16397858</v>
      </c>
      <c r="CR13" s="429">
        <f t="shared" si="24"/>
        <v>18638.434644292203</v>
      </c>
      <c r="CS13" s="430">
        <v>30580</v>
      </c>
      <c r="CT13" s="427">
        <f t="shared" si="73"/>
        <v>200281243.14197999</v>
      </c>
      <c r="CU13" s="429">
        <f t="shared" si="25"/>
        <v>17546.864755792201</v>
      </c>
      <c r="CV13" s="430">
        <v>45252</v>
      </c>
      <c r="CW13" s="427">
        <f t="shared" si="74"/>
        <v>360588760.33913463</v>
      </c>
      <c r="CX13" s="429">
        <f t="shared" si="26"/>
        <v>18965.905610842201</v>
      </c>
      <c r="CY13" s="430">
        <v>25313</v>
      </c>
      <c r="CZ13" s="427">
        <f t="shared" si="75"/>
        <v>378543447.65012687</v>
      </c>
      <c r="DA13" s="429">
        <f t="shared" si="27"/>
        <v>25951.952897242205</v>
      </c>
      <c r="DB13" s="430">
        <v>72787</v>
      </c>
      <c r="DC13" s="427">
        <f t="shared" si="76"/>
        <v>1088493735.3972182</v>
      </c>
      <c r="DD13" s="429">
        <f t="shared" si="28"/>
        <v>25951.952897242205</v>
      </c>
      <c r="DE13" s="429">
        <v>34503</v>
      </c>
      <c r="DF13" s="427">
        <f t="shared" si="77"/>
        <v>357793140.69769728</v>
      </c>
      <c r="DG13" s="429">
        <f t="shared" si="78"/>
        <v>21367.359365542201</v>
      </c>
      <c r="DH13" s="426">
        <v>146462</v>
      </c>
      <c r="DI13" s="427">
        <f t="shared" si="79"/>
        <v>399683772.52371752</v>
      </c>
      <c r="DJ13" s="373">
        <f t="shared" si="80"/>
        <v>13726.370146042202</v>
      </c>
      <c r="DK13" s="428">
        <v>26211</v>
      </c>
      <c r="DL13" s="427">
        <f t="shared" si="81"/>
        <v>185972399.25857776</v>
      </c>
      <c r="DM13" s="429">
        <f t="shared" si="29"/>
        <v>18092.649700042202</v>
      </c>
      <c r="DN13" s="428">
        <v>74235</v>
      </c>
      <c r="DO13" s="427">
        <f t="shared" si="82"/>
        <v>502402682.17134452</v>
      </c>
      <c r="DP13" s="429">
        <f t="shared" si="30"/>
        <v>17765.178733492205</v>
      </c>
      <c r="DQ13" s="428">
        <v>153780</v>
      </c>
      <c r="DR13" s="427">
        <f t="shared" si="83"/>
        <v>604301822.83270812</v>
      </c>
      <c r="DS13" s="373">
        <f t="shared" si="84"/>
        <v>14927.097023392203</v>
      </c>
      <c r="DT13" s="428">
        <v>144768</v>
      </c>
      <c r="DU13" s="427">
        <f t="shared" si="85"/>
        <v>600492680.54979837</v>
      </c>
      <c r="DV13" s="429">
        <f t="shared" si="31"/>
        <v>15145.411001092201</v>
      </c>
      <c r="DW13" s="428">
        <v>27935</v>
      </c>
      <c r="DX13" s="427">
        <f t="shared" si="86"/>
        <v>121972019.34099001</v>
      </c>
      <c r="DY13" s="429">
        <f t="shared" si="32"/>
        <v>15363.724978792203</v>
      </c>
      <c r="DZ13" s="426">
        <v>73228</v>
      </c>
      <c r="EA13" s="427">
        <f t="shared" si="87"/>
        <v>335720615.13932765</v>
      </c>
      <c r="EB13" s="429">
        <f t="shared" si="33"/>
        <v>15582.038956492202</v>
      </c>
      <c r="EC13" s="430">
        <v>171891</v>
      </c>
      <c r="ED13" s="427">
        <f t="shared" si="88"/>
        <v>712997950.87578332</v>
      </c>
      <c r="EE13" s="429">
        <f t="shared" si="34"/>
        <v>15145.411001092201</v>
      </c>
      <c r="EF13" s="430">
        <v>40000</v>
      </c>
      <c r="EG13" s="427">
        <f t="shared" si="89"/>
        <v>174651182.16000003</v>
      </c>
      <c r="EH13" s="429">
        <f t="shared" si="35"/>
        <v>15363.724978792203</v>
      </c>
      <c r="EI13" s="430">
        <v>209250</v>
      </c>
      <c r="EJ13" s="427">
        <f t="shared" si="90"/>
        <v>708074097.42273748</v>
      </c>
      <c r="EK13" s="429">
        <f t="shared" si="36"/>
        <v>14381.312079142202</v>
      </c>
      <c r="EL13" s="430">
        <v>71650</v>
      </c>
      <c r="EM13" s="427">
        <f t="shared" si="91"/>
        <v>508371386.3216626</v>
      </c>
      <c r="EN13" s="429">
        <f t="shared" si="37"/>
        <v>18092.649700042202</v>
      </c>
    </row>
    <row r="14" spans="1:144" ht="15.6" x14ac:dyDescent="0.3">
      <c r="A14" s="257">
        <v>1</v>
      </c>
      <c r="B14" s="591"/>
      <c r="C14" s="258" t="s">
        <v>116</v>
      </c>
      <c r="D14" s="259">
        <f>'MADRASAH  KLAS X SISWA '!K258</f>
        <v>10000</v>
      </c>
      <c r="E14" s="381">
        <f>'MADRASAH  KLAS X SISWA '!N302</f>
        <v>91212996.961129993</v>
      </c>
      <c r="F14" s="360">
        <f t="shared" si="38"/>
        <v>9121.2996961129993</v>
      </c>
      <c r="G14" s="360">
        <f t="shared" si="39"/>
        <v>71.821257449708654</v>
      </c>
      <c r="H14" s="260">
        <f>'MADRASAH  KLAS X SISWA '!I261</f>
        <v>278.16956999999996</v>
      </c>
      <c r="I14" s="260">
        <f>'MADRASAH  KLAS X SISWA '!M258</f>
        <v>123</v>
      </c>
      <c r="J14" s="353">
        <v>881</v>
      </c>
      <c r="K14" s="420">
        <f t="shared" si="40"/>
        <v>1991172.5532562498</v>
      </c>
      <c r="L14" s="351">
        <f t="shared" si="41"/>
        <v>11381.427452362999</v>
      </c>
      <c r="M14" s="431">
        <v>1644</v>
      </c>
      <c r="N14" s="420">
        <f t="shared" si="42"/>
        <v>9660690.0813149996</v>
      </c>
      <c r="O14" s="432">
        <f t="shared" si="0"/>
        <v>14997.631862363</v>
      </c>
      <c r="P14" s="433">
        <v>2795</v>
      </c>
      <c r="Q14" s="420">
        <f t="shared" si="43"/>
        <v>15666301.555222498</v>
      </c>
      <c r="R14" s="432">
        <f t="shared" si="1"/>
        <v>14726.416531612998</v>
      </c>
      <c r="S14" s="431">
        <v>271</v>
      </c>
      <c r="T14" s="420">
        <f t="shared" si="44"/>
        <v>881992.25559899991</v>
      </c>
      <c r="U14" s="351">
        <f t="shared" si="45"/>
        <v>12375.883665112999</v>
      </c>
      <c r="V14" s="431">
        <v>889</v>
      </c>
      <c r="W14" s="420">
        <f t="shared" si="46"/>
        <v>3054065.4344655001</v>
      </c>
      <c r="X14" s="432">
        <f t="shared" si="2"/>
        <v>12556.693885613</v>
      </c>
      <c r="Y14" s="431">
        <v>616</v>
      </c>
      <c r="Z14" s="420">
        <f t="shared" si="47"/>
        <v>2227581.9165599998</v>
      </c>
      <c r="AA14" s="432">
        <f t="shared" si="3"/>
        <v>12737.504106113</v>
      </c>
      <c r="AB14" s="431">
        <v>387</v>
      </c>
      <c r="AC14" s="420">
        <f t="shared" si="48"/>
        <v>1469444.6620034999</v>
      </c>
      <c r="AD14" s="432">
        <f t="shared" si="4"/>
        <v>12918.314326612999</v>
      </c>
      <c r="AE14" s="355">
        <v>407</v>
      </c>
      <c r="AF14" s="420">
        <f t="shared" si="49"/>
        <v>1398205.4351264997</v>
      </c>
      <c r="AG14" s="432">
        <f t="shared" si="5"/>
        <v>12556.693885612998</v>
      </c>
      <c r="AH14" s="355">
        <v>680</v>
      </c>
      <c r="AI14" s="420">
        <f t="shared" si="50"/>
        <v>2459018.9987999997</v>
      </c>
      <c r="AJ14" s="432">
        <f t="shared" si="6"/>
        <v>12737.504106113</v>
      </c>
      <c r="AK14" s="355">
        <v>4574</v>
      </c>
      <c r="AL14" s="420">
        <f t="shared" si="51"/>
        <v>12818902.202788498</v>
      </c>
      <c r="AM14" s="432">
        <f t="shared" si="7"/>
        <v>11923.858113863</v>
      </c>
      <c r="AN14" s="355">
        <v>2778</v>
      </c>
      <c r="AO14" s="420">
        <f t="shared" si="52"/>
        <v>16324450.757842502</v>
      </c>
      <c r="AP14" s="432">
        <f t="shared" si="8"/>
        <v>14997.631862363</v>
      </c>
      <c r="AQ14" s="355">
        <v>2272</v>
      </c>
      <c r="AR14" s="420">
        <f t="shared" si="53"/>
        <v>14378028.734159999</v>
      </c>
      <c r="AS14" s="432">
        <f t="shared" si="9"/>
        <v>15449.657413612998</v>
      </c>
      <c r="AT14" s="355">
        <v>1309</v>
      </c>
      <c r="AU14" s="420">
        <f t="shared" si="54"/>
        <v>7100417.3590349983</v>
      </c>
      <c r="AV14" s="432">
        <f t="shared" si="10"/>
        <v>14545.606311112999</v>
      </c>
      <c r="AW14" s="355">
        <v>1735</v>
      </c>
      <c r="AX14" s="420">
        <f t="shared" si="55"/>
        <v>11450259.238713749</v>
      </c>
      <c r="AY14" s="432">
        <f t="shared" si="11"/>
        <v>15720.872744362998</v>
      </c>
      <c r="AZ14" s="355">
        <v>956</v>
      </c>
      <c r="BA14" s="420">
        <f t="shared" si="56"/>
        <v>11840538.099662999</v>
      </c>
      <c r="BB14" s="432">
        <f t="shared" si="12"/>
        <v>21506.799800362998</v>
      </c>
      <c r="BC14" s="353">
        <v>2327</v>
      </c>
      <c r="BD14" s="420">
        <f t="shared" si="57"/>
        <v>28821058.742589749</v>
      </c>
      <c r="BE14" s="432">
        <f t="shared" si="13"/>
        <v>21506.799800362998</v>
      </c>
      <c r="BF14" s="432">
        <v>1258</v>
      </c>
      <c r="BG14" s="420">
        <f t="shared" si="58"/>
        <v>10804314.725977499</v>
      </c>
      <c r="BH14" s="432">
        <f>$F14+(BG14/BF14)</f>
        <v>17709.785169862997</v>
      </c>
      <c r="BI14" s="353">
        <v>3071</v>
      </c>
      <c r="BJ14" s="420">
        <f t="shared" si="60"/>
        <v>6940852.3394437488</v>
      </c>
      <c r="BK14" s="351">
        <f t="shared" si="61"/>
        <v>11381.427452362999</v>
      </c>
      <c r="BL14" s="431">
        <v>901</v>
      </c>
      <c r="BM14" s="420">
        <f t="shared" si="62"/>
        <v>5294575.2817912502</v>
      </c>
      <c r="BN14" s="432">
        <f t="shared" si="14"/>
        <v>14997.631862363</v>
      </c>
      <c r="BO14" s="433">
        <v>1803</v>
      </c>
      <c r="BP14" s="420">
        <f t="shared" si="63"/>
        <v>10106025.654406499</v>
      </c>
      <c r="BQ14" s="432">
        <f t="shared" si="15"/>
        <v>14726.416531612998</v>
      </c>
      <c r="BR14" s="431">
        <v>4634</v>
      </c>
      <c r="BS14" s="420">
        <f t="shared" si="64"/>
        <v>15081742.112345997</v>
      </c>
      <c r="BT14" s="351">
        <f t="shared" si="65"/>
        <v>12375.883665112999</v>
      </c>
      <c r="BU14" s="431">
        <v>3423</v>
      </c>
      <c r="BV14" s="420">
        <f t="shared" si="16"/>
        <v>11759354.310658498</v>
      </c>
      <c r="BW14" s="432">
        <f t="shared" si="17"/>
        <v>12556.693885612998</v>
      </c>
      <c r="BX14" s="431">
        <v>780</v>
      </c>
      <c r="BY14" s="420">
        <f t="shared" si="66"/>
        <v>2820639.4397999998</v>
      </c>
      <c r="BZ14" s="432">
        <f t="shared" si="18"/>
        <v>12737.504106113</v>
      </c>
      <c r="CA14" s="431">
        <v>2367</v>
      </c>
      <c r="CB14" s="420">
        <f t="shared" si="67"/>
        <v>8987533.6303934995</v>
      </c>
      <c r="CC14" s="432">
        <f t="shared" si="19"/>
        <v>12918.314326612999</v>
      </c>
      <c r="CD14" s="355">
        <v>4584</v>
      </c>
      <c r="CE14" s="420">
        <f t="shared" si="68"/>
        <v>15747846.964667996</v>
      </c>
      <c r="CF14" s="432">
        <f t="shared" si="20"/>
        <v>12556.693885612998</v>
      </c>
      <c r="CG14" s="355">
        <v>1332</v>
      </c>
      <c r="CH14" s="420">
        <f t="shared" si="69"/>
        <v>4816784.2741199993</v>
      </c>
      <c r="CI14" s="432">
        <f t="shared" si="21"/>
        <v>12737.504106113</v>
      </c>
      <c r="CJ14" s="355">
        <v>4574</v>
      </c>
      <c r="CK14" s="420">
        <f t="shared" si="70"/>
        <v>12818902.202788498</v>
      </c>
      <c r="CL14" s="432">
        <f t="shared" si="22"/>
        <v>11923.858113863</v>
      </c>
      <c r="CM14" s="355">
        <v>2778</v>
      </c>
      <c r="CN14" s="420">
        <f t="shared" si="71"/>
        <v>16324450.757842502</v>
      </c>
      <c r="CO14" s="432">
        <f t="shared" si="23"/>
        <v>14997.631862363</v>
      </c>
      <c r="CP14" s="355">
        <v>2272</v>
      </c>
      <c r="CQ14" s="420">
        <f t="shared" si="72"/>
        <v>14378028.734159999</v>
      </c>
      <c r="CR14" s="432">
        <f t="shared" si="24"/>
        <v>15449.657413612998</v>
      </c>
      <c r="CS14" s="355">
        <v>1309</v>
      </c>
      <c r="CT14" s="420">
        <f t="shared" si="73"/>
        <v>7100417.3590349983</v>
      </c>
      <c r="CU14" s="432">
        <f t="shared" si="25"/>
        <v>14545.606311112999</v>
      </c>
      <c r="CV14" s="355">
        <v>1735</v>
      </c>
      <c r="CW14" s="420">
        <f t="shared" si="74"/>
        <v>11450259.238713749</v>
      </c>
      <c r="CX14" s="432">
        <f t="shared" si="26"/>
        <v>15720.872744362998</v>
      </c>
      <c r="CY14" s="355">
        <v>956</v>
      </c>
      <c r="CZ14" s="420">
        <f t="shared" si="75"/>
        <v>11840538.099662999</v>
      </c>
      <c r="DA14" s="432">
        <f t="shared" si="27"/>
        <v>21506.799800362998</v>
      </c>
      <c r="DB14" s="353">
        <v>2327</v>
      </c>
      <c r="DC14" s="420">
        <f t="shared" si="76"/>
        <v>28821058.742589749</v>
      </c>
      <c r="DD14" s="432">
        <f t="shared" si="28"/>
        <v>21506.799800362998</v>
      </c>
      <c r="DE14" s="432">
        <v>1258</v>
      </c>
      <c r="DF14" s="420">
        <f t="shared" si="77"/>
        <v>10804314.725977499</v>
      </c>
      <c r="DG14" s="432">
        <f>$F14+(DF14/DE14)</f>
        <v>17709.785169862997</v>
      </c>
      <c r="DH14" s="353">
        <v>3071</v>
      </c>
      <c r="DI14" s="420">
        <f t="shared" si="79"/>
        <v>6940852.3394437488</v>
      </c>
      <c r="DJ14" s="351">
        <f t="shared" si="80"/>
        <v>11381.427452362999</v>
      </c>
      <c r="DK14" s="431">
        <v>901</v>
      </c>
      <c r="DL14" s="420">
        <f t="shared" si="81"/>
        <v>5294575.2817912502</v>
      </c>
      <c r="DM14" s="432">
        <f t="shared" si="29"/>
        <v>14997.631862363</v>
      </c>
      <c r="DN14" s="433">
        <v>1803</v>
      </c>
      <c r="DO14" s="420">
        <f t="shared" si="82"/>
        <v>10106025.654406499</v>
      </c>
      <c r="DP14" s="432">
        <f t="shared" si="30"/>
        <v>14726.416531612998</v>
      </c>
      <c r="DQ14" s="431">
        <v>4634</v>
      </c>
      <c r="DR14" s="420">
        <f t="shared" si="83"/>
        <v>15081742.112345997</v>
      </c>
      <c r="DS14" s="351">
        <f t="shared" si="84"/>
        <v>12375.883665112999</v>
      </c>
      <c r="DT14" s="431">
        <v>3423</v>
      </c>
      <c r="DU14" s="420">
        <f t="shared" si="85"/>
        <v>11759354.310658498</v>
      </c>
      <c r="DV14" s="432">
        <f t="shared" si="31"/>
        <v>12556.693885612998</v>
      </c>
      <c r="DW14" s="431">
        <v>780</v>
      </c>
      <c r="DX14" s="420">
        <f t="shared" si="86"/>
        <v>2820639.4397999998</v>
      </c>
      <c r="DY14" s="432">
        <f t="shared" si="32"/>
        <v>12737.504106113</v>
      </c>
      <c r="DZ14" s="431">
        <v>2367</v>
      </c>
      <c r="EA14" s="420">
        <f t="shared" si="87"/>
        <v>8987533.6303934995</v>
      </c>
      <c r="EB14" s="432">
        <f t="shared" si="33"/>
        <v>12918.314326612999</v>
      </c>
      <c r="EC14" s="355">
        <v>4584</v>
      </c>
      <c r="ED14" s="420">
        <f t="shared" si="88"/>
        <v>15747846.964667996</v>
      </c>
      <c r="EE14" s="432">
        <f t="shared" si="34"/>
        <v>12556.693885612998</v>
      </c>
      <c r="EF14" s="355">
        <v>1332</v>
      </c>
      <c r="EG14" s="420">
        <f t="shared" si="89"/>
        <v>4816784.2741199993</v>
      </c>
      <c r="EH14" s="432">
        <f t="shared" si="35"/>
        <v>12737.504106113</v>
      </c>
      <c r="EI14" s="355">
        <v>4574</v>
      </c>
      <c r="EJ14" s="420">
        <f t="shared" si="90"/>
        <v>12818902.202788498</v>
      </c>
      <c r="EK14" s="432">
        <f t="shared" si="36"/>
        <v>11923.858113863</v>
      </c>
      <c r="EL14" s="355">
        <v>2778</v>
      </c>
      <c r="EM14" s="420">
        <f t="shared" si="91"/>
        <v>16324450.757842502</v>
      </c>
      <c r="EN14" s="432">
        <f t="shared" si="37"/>
        <v>14997.631862363</v>
      </c>
    </row>
    <row r="15" spans="1:144" ht="15.6" x14ac:dyDescent="0.3">
      <c r="A15" s="202">
        <v>2</v>
      </c>
      <c r="B15" s="591"/>
      <c r="C15" s="256" t="s">
        <v>119</v>
      </c>
      <c r="D15" s="261">
        <f>'MADRASAH  KLAS X SISWA '!K320</f>
        <v>10000</v>
      </c>
      <c r="E15" s="364">
        <f>'MADRASAH  KLAS X SISWA '!N364</f>
        <v>94464767.905200005</v>
      </c>
      <c r="F15" s="361">
        <f t="shared" si="38"/>
        <v>9446.4767905200006</v>
      </c>
      <c r="G15" s="361">
        <f t="shared" si="39"/>
        <v>71.564218109999999</v>
      </c>
      <c r="H15" s="262">
        <f>'MADRASAH  KLAS X SISWA '!I323</f>
        <v>288.47280000000001</v>
      </c>
      <c r="I15" s="262">
        <f>'MADRASAH  KLAS X SISWA '!M320</f>
        <v>128</v>
      </c>
      <c r="J15" s="421">
        <v>881</v>
      </c>
      <c r="K15" s="422">
        <f t="shared" si="40"/>
        <v>2064924.3615000001</v>
      </c>
      <c r="L15" s="365">
        <f t="shared" si="41"/>
        <v>11790.318290520001</v>
      </c>
      <c r="M15" s="423">
        <v>1644</v>
      </c>
      <c r="N15" s="422">
        <f t="shared" si="42"/>
        <v>10018516.1076</v>
      </c>
      <c r="O15" s="424">
        <f t="shared" si="0"/>
        <v>15540.464690520001</v>
      </c>
      <c r="P15" s="434">
        <f>P14</f>
        <v>2795</v>
      </c>
      <c r="Q15" s="422">
        <f t="shared" si="43"/>
        <v>16246571.741400002</v>
      </c>
      <c r="R15" s="424">
        <f t="shared" si="1"/>
        <v>15259.203710520002</v>
      </c>
      <c r="S15" s="434">
        <f>S14</f>
        <v>271</v>
      </c>
      <c r="T15" s="422">
        <f t="shared" si="44"/>
        <v>914660.70695999998</v>
      </c>
      <c r="U15" s="365">
        <f t="shared" si="45"/>
        <v>12821.608550520001</v>
      </c>
      <c r="V15" s="423">
        <v>889</v>
      </c>
      <c r="W15" s="422">
        <f t="shared" si="46"/>
        <v>3167186.14212</v>
      </c>
      <c r="X15" s="424">
        <f t="shared" si="2"/>
        <v>13009.11587052</v>
      </c>
      <c r="Y15" s="423">
        <v>616</v>
      </c>
      <c r="Z15" s="422">
        <f t="shared" si="47"/>
        <v>2310090.1824000003</v>
      </c>
      <c r="AA15" s="424">
        <f t="shared" si="3"/>
        <v>13196.62319052</v>
      </c>
      <c r="AB15" s="423">
        <v>387</v>
      </c>
      <c r="AC15" s="422">
        <f t="shared" si="48"/>
        <v>1523871.9896400003</v>
      </c>
      <c r="AD15" s="424">
        <f t="shared" si="4"/>
        <v>13384.130510520001</v>
      </c>
      <c r="AE15" s="425">
        <v>407</v>
      </c>
      <c r="AF15" s="422">
        <f t="shared" si="49"/>
        <v>1449994.1055600003</v>
      </c>
      <c r="AG15" s="424">
        <f t="shared" si="5"/>
        <v>13009.115870520001</v>
      </c>
      <c r="AH15" s="425">
        <v>680</v>
      </c>
      <c r="AI15" s="422">
        <f t="shared" si="50"/>
        <v>2550099.5520000001</v>
      </c>
      <c r="AJ15" s="424">
        <f t="shared" si="6"/>
        <v>13196.62319052</v>
      </c>
      <c r="AK15" s="425">
        <v>4574</v>
      </c>
      <c r="AL15" s="422">
        <f t="shared" si="51"/>
        <v>13293706.46604</v>
      </c>
      <c r="AM15" s="424">
        <f t="shared" si="7"/>
        <v>12352.840250520001</v>
      </c>
      <c r="AN15" s="425">
        <v>2778</v>
      </c>
      <c r="AO15" s="422">
        <f t="shared" si="52"/>
        <v>16929098.3862</v>
      </c>
      <c r="AP15" s="424">
        <f t="shared" si="8"/>
        <v>15540.464690520001</v>
      </c>
      <c r="AQ15" s="425">
        <v>2272</v>
      </c>
      <c r="AR15" s="422">
        <f t="shared" si="53"/>
        <v>14910582.086400002</v>
      </c>
      <c r="AS15" s="424">
        <f t="shared" si="9"/>
        <v>16009.232990520002</v>
      </c>
      <c r="AT15" s="425">
        <v>1309</v>
      </c>
      <c r="AU15" s="422">
        <f t="shared" si="54"/>
        <v>7363412.4564000005</v>
      </c>
      <c r="AV15" s="424">
        <f t="shared" si="10"/>
        <v>15071.696390520001</v>
      </c>
      <c r="AW15" s="425">
        <v>1735</v>
      </c>
      <c r="AX15" s="422">
        <f t="shared" si="55"/>
        <v>11874369.807300001</v>
      </c>
      <c r="AY15" s="424">
        <f t="shared" si="11"/>
        <v>16290.493970520001</v>
      </c>
      <c r="AZ15" s="425">
        <v>956</v>
      </c>
      <c r="BA15" s="422">
        <f t="shared" si="56"/>
        <v>12279104.357520003</v>
      </c>
      <c r="BB15" s="424">
        <f t="shared" si="12"/>
        <v>22290.728210520003</v>
      </c>
      <c r="BC15" s="421">
        <v>2327</v>
      </c>
      <c r="BD15" s="422">
        <f t="shared" si="57"/>
        <v>29888573.054340001</v>
      </c>
      <c r="BE15" s="424">
        <f t="shared" si="13"/>
        <v>22290.728210519999</v>
      </c>
      <c r="BF15" s="424">
        <v>1258</v>
      </c>
      <c r="BG15" s="422">
        <f t="shared" si="58"/>
        <v>11204499.9066</v>
      </c>
      <c r="BH15" s="424">
        <f t="shared" ref="BH15:BH17" si="92">$F15+(BG15/BF15)</f>
        <v>18353.074490520001</v>
      </c>
      <c r="BI15" s="421">
        <v>3071</v>
      </c>
      <c r="BJ15" s="422">
        <f t="shared" si="60"/>
        <v>7197937.2464999994</v>
      </c>
      <c r="BK15" s="365">
        <f t="shared" si="61"/>
        <v>11790.318290520001</v>
      </c>
      <c r="BL15" s="423">
        <v>901</v>
      </c>
      <c r="BM15" s="422">
        <f t="shared" si="62"/>
        <v>5490683.0979000004</v>
      </c>
      <c r="BN15" s="424">
        <f t="shared" si="14"/>
        <v>15540.464690520001</v>
      </c>
      <c r="BO15" s="434">
        <f>BO14</f>
        <v>1803</v>
      </c>
      <c r="BP15" s="422">
        <f t="shared" si="63"/>
        <v>10480346.636760002</v>
      </c>
      <c r="BQ15" s="424">
        <f t="shared" si="15"/>
        <v>15259.203710520002</v>
      </c>
      <c r="BR15" s="434">
        <f>BR14</f>
        <v>4634</v>
      </c>
      <c r="BS15" s="422">
        <f t="shared" si="64"/>
        <v>15640360.575840002</v>
      </c>
      <c r="BT15" s="365">
        <f t="shared" si="65"/>
        <v>12821.608550520001</v>
      </c>
      <c r="BU15" s="423">
        <v>3423</v>
      </c>
      <c r="BV15" s="422">
        <f t="shared" si="16"/>
        <v>12194913.570840001</v>
      </c>
      <c r="BW15" s="424">
        <f t="shared" si="17"/>
        <v>13009.115870520001</v>
      </c>
      <c r="BX15" s="423">
        <v>780</v>
      </c>
      <c r="BY15" s="422">
        <f t="shared" si="66"/>
        <v>2925114.1920000007</v>
      </c>
      <c r="BZ15" s="424">
        <f t="shared" si="18"/>
        <v>13196.623190520002</v>
      </c>
      <c r="CA15" s="423">
        <v>2367</v>
      </c>
      <c r="CB15" s="422">
        <f t="shared" si="67"/>
        <v>9320426.3552400004</v>
      </c>
      <c r="CC15" s="424">
        <f t="shared" si="19"/>
        <v>13384.130510520001</v>
      </c>
      <c r="CD15" s="425">
        <v>4584</v>
      </c>
      <c r="CE15" s="422">
        <f t="shared" si="68"/>
        <v>16331137.542720001</v>
      </c>
      <c r="CF15" s="424">
        <f t="shared" si="20"/>
        <v>13009.115870520001</v>
      </c>
      <c r="CG15" s="425">
        <v>1332</v>
      </c>
      <c r="CH15" s="422">
        <f t="shared" si="69"/>
        <v>4995195.0048000002</v>
      </c>
      <c r="CI15" s="424">
        <f t="shared" si="21"/>
        <v>13196.62319052</v>
      </c>
      <c r="CJ15" s="425">
        <v>4574</v>
      </c>
      <c r="CK15" s="422">
        <f t="shared" si="70"/>
        <v>13293706.46604</v>
      </c>
      <c r="CL15" s="424">
        <f t="shared" si="22"/>
        <v>12352.840250520001</v>
      </c>
      <c r="CM15" s="425">
        <v>2778</v>
      </c>
      <c r="CN15" s="422">
        <f t="shared" si="71"/>
        <v>16929098.3862</v>
      </c>
      <c r="CO15" s="424">
        <f t="shared" si="23"/>
        <v>15540.464690520001</v>
      </c>
      <c r="CP15" s="425">
        <v>2272</v>
      </c>
      <c r="CQ15" s="422">
        <f t="shared" si="72"/>
        <v>14910582.086400002</v>
      </c>
      <c r="CR15" s="424">
        <f t="shared" si="24"/>
        <v>16009.232990520002</v>
      </c>
      <c r="CS15" s="425">
        <v>1309</v>
      </c>
      <c r="CT15" s="422">
        <f t="shared" si="73"/>
        <v>7363412.4564000005</v>
      </c>
      <c r="CU15" s="424">
        <f t="shared" si="25"/>
        <v>15071.696390520001</v>
      </c>
      <c r="CV15" s="425">
        <v>1735</v>
      </c>
      <c r="CW15" s="422">
        <f t="shared" si="74"/>
        <v>11874369.807300001</v>
      </c>
      <c r="CX15" s="424">
        <f t="shared" si="26"/>
        <v>16290.493970520001</v>
      </c>
      <c r="CY15" s="425">
        <v>956</v>
      </c>
      <c r="CZ15" s="422">
        <f t="shared" si="75"/>
        <v>12279104.357520003</v>
      </c>
      <c r="DA15" s="424">
        <f t="shared" si="27"/>
        <v>22290.728210520003</v>
      </c>
      <c r="DB15" s="421">
        <v>2327</v>
      </c>
      <c r="DC15" s="422">
        <f t="shared" si="76"/>
        <v>29888573.054340001</v>
      </c>
      <c r="DD15" s="424">
        <f t="shared" si="28"/>
        <v>22290.728210519999</v>
      </c>
      <c r="DE15" s="424">
        <v>1258</v>
      </c>
      <c r="DF15" s="422">
        <f t="shared" si="77"/>
        <v>11204499.9066</v>
      </c>
      <c r="DG15" s="424">
        <f t="shared" ref="DG15:DG17" si="93">$F15+(DF15/DE15)</f>
        <v>18353.074490520001</v>
      </c>
      <c r="DH15" s="421">
        <v>3071</v>
      </c>
      <c r="DI15" s="422">
        <f t="shared" si="79"/>
        <v>7197937.2464999994</v>
      </c>
      <c r="DJ15" s="365">
        <f t="shared" si="80"/>
        <v>11790.318290520001</v>
      </c>
      <c r="DK15" s="423">
        <v>901</v>
      </c>
      <c r="DL15" s="422">
        <f t="shared" si="81"/>
        <v>5490683.0979000004</v>
      </c>
      <c r="DM15" s="424">
        <f t="shared" si="29"/>
        <v>15540.464690520001</v>
      </c>
      <c r="DN15" s="434">
        <f>DN14</f>
        <v>1803</v>
      </c>
      <c r="DO15" s="422">
        <f t="shared" si="82"/>
        <v>10480346.636760002</v>
      </c>
      <c r="DP15" s="424">
        <f t="shared" si="30"/>
        <v>15259.203710520002</v>
      </c>
      <c r="DQ15" s="434">
        <f>DQ14</f>
        <v>4634</v>
      </c>
      <c r="DR15" s="422">
        <f t="shared" si="83"/>
        <v>15640360.575840002</v>
      </c>
      <c r="DS15" s="365">
        <f t="shared" si="84"/>
        <v>12821.608550520001</v>
      </c>
      <c r="DT15" s="423">
        <v>3423</v>
      </c>
      <c r="DU15" s="422">
        <f t="shared" si="85"/>
        <v>12194913.570840001</v>
      </c>
      <c r="DV15" s="424">
        <f t="shared" si="31"/>
        <v>13009.115870520001</v>
      </c>
      <c r="DW15" s="423">
        <v>780</v>
      </c>
      <c r="DX15" s="422">
        <f t="shared" si="86"/>
        <v>2925114.1920000007</v>
      </c>
      <c r="DY15" s="424">
        <f t="shared" si="32"/>
        <v>13196.623190520002</v>
      </c>
      <c r="DZ15" s="423">
        <v>2367</v>
      </c>
      <c r="EA15" s="422">
        <f t="shared" si="87"/>
        <v>9320426.3552400004</v>
      </c>
      <c r="EB15" s="424">
        <f t="shared" si="33"/>
        <v>13384.130510520001</v>
      </c>
      <c r="EC15" s="425">
        <v>4584</v>
      </c>
      <c r="ED15" s="422">
        <f t="shared" si="88"/>
        <v>16331137.542720001</v>
      </c>
      <c r="EE15" s="424">
        <f t="shared" si="34"/>
        <v>13009.115870520001</v>
      </c>
      <c r="EF15" s="425">
        <v>1332</v>
      </c>
      <c r="EG15" s="422">
        <f t="shared" si="89"/>
        <v>4995195.0048000002</v>
      </c>
      <c r="EH15" s="424">
        <f t="shared" si="35"/>
        <v>13196.62319052</v>
      </c>
      <c r="EI15" s="425">
        <v>4574</v>
      </c>
      <c r="EJ15" s="422">
        <f t="shared" si="90"/>
        <v>13293706.46604</v>
      </c>
      <c r="EK15" s="424">
        <f t="shared" si="36"/>
        <v>12352.840250520001</v>
      </c>
      <c r="EL15" s="425">
        <v>2778</v>
      </c>
      <c r="EM15" s="422">
        <f t="shared" si="91"/>
        <v>16929098.3862</v>
      </c>
      <c r="EN15" s="424">
        <f t="shared" si="37"/>
        <v>15540.464690520001</v>
      </c>
    </row>
    <row r="16" spans="1:144" ht="15.6" x14ac:dyDescent="0.3">
      <c r="A16" s="203">
        <v>3</v>
      </c>
      <c r="B16" s="591"/>
      <c r="C16" s="256" t="s">
        <v>137</v>
      </c>
      <c r="D16" s="261">
        <f>'MADRASAH  KLAS X SISWA '!K382</f>
        <v>10000</v>
      </c>
      <c r="E16" s="364">
        <f>'MADRASAH  KLAS X SISWA '!N426</f>
        <v>127448953.15708601</v>
      </c>
      <c r="F16" s="361">
        <f t="shared" si="38"/>
        <v>12744.895315708602</v>
      </c>
      <c r="G16" s="361">
        <f t="shared" si="39"/>
        <v>70.413786274633154</v>
      </c>
      <c r="H16" s="262">
        <f>'MADRASAH  KLAS X SISWA '!I385</f>
        <v>389.44445400000001</v>
      </c>
      <c r="I16" s="262">
        <f>'MADRASAH  KLAS X SISWA '!M382</f>
        <v>177</v>
      </c>
      <c r="J16" s="421">
        <v>881</v>
      </c>
      <c r="K16" s="422">
        <f t="shared" si="40"/>
        <v>2787692.08228875</v>
      </c>
      <c r="L16" s="365">
        <f t="shared" si="41"/>
        <v>15909.131504458601</v>
      </c>
      <c r="M16" s="423">
        <v>1644</v>
      </c>
      <c r="N16" s="422">
        <f t="shared" si="42"/>
        <v>13525211.165192999</v>
      </c>
      <c r="O16" s="424">
        <f t="shared" si="0"/>
        <v>20971.909406458602</v>
      </c>
      <c r="P16" s="434">
        <f>P15</f>
        <v>2795</v>
      </c>
      <c r="Q16" s="422">
        <f t="shared" si="43"/>
        <v>21933219.565939501</v>
      </c>
      <c r="R16" s="424">
        <f t="shared" si="1"/>
        <v>20592.201063808603</v>
      </c>
      <c r="S16" s="434">
        <f>S15</f>
        <v>271</v>
      </c>
      <c r="T16" s="422">
        <f t="shared" si="44"/>
        <v>1234811.5302978</v>
      </c>
      <c r="U16" s="365">
        <f t="shared" si="45"/>
        <v>17301.3954275086</v>
      </c>
      <c r="V16" s="423">
        <v>889</v>
      </c>
      <c r="W16" s="422">
        <f t="shared" si="46"/>
        <v>4275769.0771341007</v>
      </c>
      <c r="X16" s="424">
        <f t="shared" si="2"/>
        <v>17554.534322608604</v>
      </c>
      <c r="Y16" s="423">
        <v>616</v>
      </c>
      <c r="Z16" s="422">
        <f t="shared" si="47"/>
        <v>3118671.1876320005</v>
      </c>
      <c r="AA16" s="424">
        <f t="shared" si="3"/>
        <v>17807.673217708601</v>
      </c>
      <c r="AB16" s="423">
        <v>387</v>
      </c>
      <c r="AC16" s="422">
        <f t="shared" si="48"/>
        <v>2057259.8004777001</v>
      </c>
      <c r="AD16" s="424">
        <f t="shared" si="4"/>
        <v>18060.812112808602</v>
      </c>
      <c r="AE16" s="425">
        <v>407</v>
      </c>
      <c r="AF16" s="422">
        <f t="shared" si="49"/>
        <v>1957523.0758083002</v>
      </c>
      <c r="AG16" s="424">
        <f t="shared" si="5"/>
        <v>17554.534322608604</v>
      </c>
      <c r="AH16" s="425">
        <v>680</v>
      </c>
      <c r="AI16" s="422">
        <f t="shared" si="50"/>
        <v>3442688.9733600002</v>
      </c>
      <c r="AJ16" s="424">
        <f t="shared" si="6"/>
        <v>17807.673217708601</v>
      </c>
      <c r="AK16" s="425">
        <v>4574</v>
      </c>
      <c r="AL16" s="422">
        <f t="shared" si="51"/>
        <v>17946788.245904703</v>
      </c>
      <c r="AM16" s="424">
        <f t="shared" si="7"/>
        <v>16668.548189758603</v>
      </c>
      <c r="AN16" s="425">
        <v>2778</v>
      </c>
      <c r="AO16" s="422">
        <f t="shared" si="52"/>
        <v>22854645.144103501</v>
      </c>
      <c r="AP16" s="424">
        <f t="shared" si="8"/>
        <v>20971.909406458602</v>
      </c>
      <c r="AQ16" s="425">
        <v>2272</v>
      </c>
      <c r="AR16" s="422">
        <f t="shared" si="53"/>
        <v>20129604.938352</v>
      </c>
      <c r="AS16" s="424">
        <f t="shared" si="9"/>
        <v>21604.756644208603</v>
      </c>
      <c r="AT16" s="425">
        <v>1309</v>
      </c>
      <c r="AU16" s="422">
        <f t="shared" si="54"/>
        <v>9940764.4105770011</v>
      </c>
      <c r="AV16" s="424">
        <f t="shared" si="10"/>
        <v>20339.062168708602</v>
      </c>
      <c r="AW16" s="425">
        <v>1735</v>
      </c>
      <c r="AX16" s="422">
        <f t="shared" si="55"/>
        <v>16030653.379445253</v>
      </c>
      <c r="AY16" s="424">
        <f t="shared" si="11"/>
        <v>21984.464986858606</v>
      </c>
      <c r="AZ16" s="425">
        <v>956</v>
      </c>
      <c r="BA16" s="422">
        <f t="shared" si="56"/>
        <v>16577053.684518598</v>
      </c>
      <c r="BB16" s="424">
        <f t="shared" si="12"/>
        <v>30084.909630058602</v>
      </c>
      <c r="BC16" s="421">
        <v>2327</v>
      </c>
      <c r="BD16" s="422">
        <f t="shared" si="57"/>
        <v>40350213.309492454</v>
      </c>
      <c r="BE16" s="424">
        <f t="shared" si="13"/>
        <v>30084.909630058602</v>
      </c>
      <c r="BF16" s="424">
        <v>1258</v>
      </c>
      <c r="BG16" s="422">
        <f t="shared" si="58"/>
        <v>15126314.676700503</v>
      </c>
      <c r="BH16" s="424">
        <f t="shared" si="92"/>
        <v>24768.992832958604</v>
      </c>
      <c r="BI16" s="421">
        <v>3071</v>
      </c>
      <c r="BJ16" s="422">
        <f t="shared" si="60"/>
        <v>9717369.3356512487</v>
      </c>
      <c r="BK16" s="365">
        <f t="shared" si="61"/>
        <v>15909.131504458601</v>
      </c>
      <c r="BL16" s="423">
        <v>901</v>
      </c>
      <c r="BM16" s="422">
        <f t="shared" si="62"/>
        <v>7412539.6957657496</v>
      </c>
      <c r="BN16" s="424">
        <f t="shared" si="14"/>
        <v>20971.909406458602</v>
      </c>
      <c r="BO16" s="434">
        <f>BO15</f>
        <v>1803</v>
      </c>
      <c r="BP16" s="422">
        <f t="shared" si="63"/>
        <v>14148692.263824303</v>
      </c>
      <c r="BQ16" s="424">
        <f t="shared" si="15"/>
        <v>20592.201063808603</v>
      </c>
      <c r="BR16" s="434">
        <f>BR15</f>
        <v>4634</v>
      </c>
      <c r="BS16" s="422">
        <f t="shared" si="64"/>
        <v>21114821.518081199</v>
      </c>
      <c r="BT16" s="365">
        <f t="shared" si="65"/>
        <v>17301.3954275086</v>
      </c>
      <c r="BU16" s="423">
        <v>3423</v>
      </c>
      <c r="BV16" s="422">
        <f t="shared" si="16"/>
        <v>16463394.3206187</v>
      </c>
      <c r="BW16" s="424">
        <f t="shared" si="17"/>
        <v>17554.534322608601</v>
      </c>
      <c r="BX16" s="423">
        <v>780</v>
      </c>
      <c r="BY16" s="422">
        <f t="shared" si="66"/>
        <v>3948966.7635600003</v>
      </c>
      <c r="BZ16" s="424">
        <f t="shared" si="18"/>
        <v>17807.673217708601</v>
      </c>
      <c r="CA16" s="423">
        <v>2367</v>
      </c>
      <c r="CB16" s="422">
        <f t="shared" si="67"/>
        <v>12582775.0587357</v>
      </c>
      <c r="CC16" s="424">
        <f t="shared" si="19"/>
        <v>18060.812112808602</v>
      </c>
      <c r="CD16" s="425">
        <v>4584</v>
      </c>
      <c r="CE16" s="422">
        <f t="shared" si="68"/>
        <v>22047385.207629599</v>
      </c>
      <c r="CF16" s="424">
        <f t="shared" si="20"/>
        <v>17554.534322608601</v>
      </c>
      <c r="CG16" s="425">
        <v>1332</v>
      </c>
      <c r="CH16" s="422">
        <f t="shared" si="69"/>
        <v>6743620.1654639998</v>
      </c>
      <c r="CI16" s="424">
        <f t="shared" si="21"/>
        <v>17807.673217708601</v>
      </c>
      <c r="CJ16" s="425">
        <v>4574</v>
      </c>
      <c r="CK16" s="422">
        <f t="shared" si="70"/>
        <v>17946788.245904703</v>
      </c>
      <c r="CL16" s="424">
        <f t="shared" si="22"/>
        <v>16668.548189758603</v>
      </c>
      <c r="CM16" s="425">
        <v>2778</v>
      </c>
      <c r="CN16" s="422">
        <f t="shared" si="71"/>
        <v>22854645.144103501</v>
      </c>
      <c r="CO16" s="424">
        <f t="shared" si="23"/>
        <v>20971.909406458602</v>
      </c>
      <c r="CP16" s="425">
        <v>2272</v>
      </c>
      <c r="CQ16" s="422">
        <f t="shared" si="72"/>
        <v>20129604.938352</v>
      </c>
      <c r="CR16" s="424">
        <f t="shared" si="24"/>
        <v>21604.756644208603</v>
      </c>
      <c r="CS16" s="425">
        <v>1309</v>
      </c>
      <c r="CT16" s="422">
        <f t="shared" si="73"/>
        <v>9940764.4105770011</v>
      </c>
      <c r="CU16" s="424">
        <f t="shared" si="25"/>
        <v>20339.062168708602</v>
      </c>
      <c r="CV16" s="425">
        <v>1735</v>
      </c>
      <c r="CW16" s="422">
        <f t="shared" si="74"/>
        <v>16030653.379445253</v>
      </c>
      <c r="CX16" s="424">
        <f t="shared" si="26"/>
        <v>21984.464986858606</v>
      </c>
      <c r="CY16" s="425">
        <v>956</v>
      </c>
      <c r="CZ16" s="422">
        <f t="shared" si="75"/>
        <v>16577053.684518598</v>
      </c>
      <c r="DA16" s="424">
        <f t="shared" si="27"/>
        <v>30084.909630058602</v>
      </c>
      <c r="DB16" s="421">
        <v>2327</v>
      </c>
      <c r="DC16" s="422">
        <f t="shared" si="76"/>
        <v>40350213.309492454</v>
      </c>
      <c r="DD16" s="424">
        <f t="shared" si="28"/>
        <v>30084.909630058602</v>
      </c>
      <c r="DE16" s="424">
        <v>1258</v>
      </c>
      <c r="DF16" s="422">
        <f t="shared" si="77"/>
        <v>15126314.676700503</v>
      </c>
      <c r="DG16" s="424">
        <f t="shared" si="93"/>
        <v>24768.992832958604</v>
      </c>
      <c r="DH16" s="421">
        <v>3071</v>
      </c>
      <c r="DI16" s="422">
        <f t="shared" si="79"/>
        <v>9717369.3356512487</v>
      </c>
      <c r="DJ16" s="365">
        <f t="shared" si="80"/>
        <v>15909.131504458601</v>
      </c>
      <c r="DK16" s="423">
        <v>901</v>
      </c>
      <c r="DL16" s="422">
        <f t="shared" si="81"/>
        <v>7412539.6957657496</v>
      </c>
      <c r="DM16" s="424">
        <f t="shared" si="29"/>
        <v>20971.909406458602</v>
      </c>
      <c r="DN16" s="434">
        <f>DN15</f>
        <v>1803</v>
      </c>
      <c r="DO16" s="422">
        <f t="shared" si="82"/>
        <v>14148692.263824303</v>
      </c>
      <c r="DP16" s="424">
        <f t="shared" si="30"/>
        <v>20592.201063808603</v>
      </c>
      <c r="DQ16" s="434">
        <f>DQ15</f>
        <v>4634</v>
      </c>
      <c r="DR16" s="422">
        <f t="shared" si="83"/>
        <v>21114821.518081199</v>
      </c>
      <c r="DS16" s="365">
        <f t="shared" si="84"/>
        <v>17301.3954275086</v>
      </c>
      <c r="DT16" s="423">
        <v>3423</v>
      </c>
      <c r="DU16" s="422">
        <f t="shared" si="85"/>
        <v>16463394.3206187</v>
      </c>
      <c r="DV16" s="424">
        <f t="shared" si="31"/>
        <v>17554.534322608601</v>
      </c>
      <c r="DW16" s="423">
        <v>780</v>
      </c>
      <c r="DX16" s="422">
        <f t="shared" si="86"/>
        <v>3948966.7635600003</v>
      </c>
      <c r="DY16" s="424">
        <f t="shared" si="32"/>
        <v>17807.673217708601</v>
      </c>
      <c r="DZ16" s="423">
        <v>2367</v>
      </c>
      <c r="EA16" s="422">
        <f t="shared" si="87"/>
        <v>12582775.0587357</v>
      </c>
      <c r="EB16" s="424">
        <f t="shared" si="33"/>
        <v>18060.812112808602</v>
      </c>
      <c r="EC16" s="425">
        <v>4584</v>
      </c>
      <c r="ED16" s="422">
        <f t="shared" si="88"/>
        <v>22047385.207629599</v>
      </c>
      <c r="EE16" s="424">
        <f t="shared" si="34"/>
        <v>17554.534322608601</v>
      </c>
      <c r="EF16" s="425">
        <v>1332</v>
      </c>
      <c r="EG16" s="422">
        <f t="shared" si="89"/>
        <v>6743620.1654639998</v>
      </c>
      <c r="EH16" s="424">
        <f t="shared" si="35"/>
        <v>17807.673217708601</v>
      </c>
      <c r="EI16" s="425">
        <v>4574</v>
      </c>
      <c r="EJ16" s="422">
        <f t="shared" si="90"/>
        <v>17946788.245904703</v>
      </c>
      <c r="EK16" s="424">
        <f t="shared" si="36"/>
        <v>16668.548189758603</v>
      </c>
      <c r="EL16" s="425">
        <v>2778</v>
      </c>
      <c r="EM16" s="422">
        <f t="shared" si="91"/>
        <v>22854645.144103501</v>
      </c>
      <c r="EN16" s="424">
        <f t="shared" si="37"/>
        <v>20971.909406458602</v>
      </c>
    </row>
    <row r="17" spans="1:144" ht="16.2" thickBot="1" x14ac:dyDescent="0.35">
      <c r="A17" s="263">
        <v>4</v>
      </c>
      <c r="B17" s="591"/>
      <c r="C17" s="368" t="s">
        <v>120</v>
      </c>
      <c r="D17" s="369">
        <f>'MADRASAH  KLAS X SISWA '!K444</f>
        <v>147487</v>
      </c>
      <c r="E17" s="370">
        <f>'MADRASAH  KLAS X SISWA '!N488</f>
        <v>1186128066.9398758</v>
      </c>
      <c r="F17" s="371">
        <f t="shared" si="38"/>
        <v>8042.2550254590296</v>
      </c>
      <c r="G17" s="371">
        <f t="shared" si="39"/>
        <v>62.830117386398669</v>
      </c>
      <c r="H17" s="372">
        <f>'MADRASAH  KLAS X SISWA '!I447</f>
        <v>280.23021599999998</v>
      </c>
      <c r="I17" s="372">
        <f>'MADRASAH  KLAS X SISWA '!M444</f>
        <v>124</v>
      </c>
      <c r="J17" s="460">
        <v>881</v>
      </c>
      <c r="K17" s="427">
        <f t="shared" si="40"/>
        <v>2005922.914905</v>
      </c>
      <c r="L17" s="373">
        <f t="shared" si="41"/>
        <v>10319.12553045903</v>
      </c>
      <c r="M17" s="493">
        <v>1644</v>
      </c>
      <c r="N17" s="427">
        <f t="shared" si="42"/>
        <v>9732255.286572</v>
      </c>
      <c r="O17" s="429">
        <f t="shared" si="0"/>
        <v>13962.118338459029</v>
      </c>
      <c r="P17" s="435">
        <f>P16</f>
        <v>2795</v>
      </c>
      <c r="Q17" s="427">
        <f t="shared" si="43"/>
        <v>15782355.592457999</v>
      </c>
      <c r="R17" s="429">
        <f t="shared" si="1"/>
        <v>13688.893877859029</v>
      </c>
      <c r="S17" s="435">
        <f>S16</f>
        <v>271</v>
      </c>
      <c r="T17" s="427">
        <f t="shared" si="44"/>
        <v>888525.94587119995</v>
      </c>
      <c r="U17" s="373">
        <f t="shared" si="45"/>
        <v>11320.948552659029</v>
      </c>
      <c r="V17" s="423">
        <v>889</v>
      </c>
      <c r="W17" s="427">
        <f t="shared" si="46"/>
        <v>3076689.5759964003</v>
      </c>
      <c r="X17" s="429">
        <f t="shared" si="2"/>
        <v>11503.09819305903</v>
      </c>
      <c r="Y17" s="423">
        <v>616</v>
      </c>
      <c r="Z17" s="427">
        <f t="shared" si="47"/>
        <v>2244083.5697279996</v>
      </c>
      <c r="AA17" s="429">
        <f t="shared" si="3"/>
        <v>11685.247833459029</v>
      </c>
      <c r="AB17" s="423">
        <v>387</v>
      </c>
      <c r="AC17" s="427">
        <f t="shared" si="48"/>
        <v>1480330.1275307999</v>
      </c>
      <c r="AD17" s="429">
        <f t="shared" si="4"/>
        <v>11867.39747385903</v>
      </c>
      <c r="AE17" s="425">
        <v>407</v>
      </c>
      <c r="AF17" s="427">
        <f t="shared" si="49"/>
        <v>1408563.1692132</v>
      </c>
      <c r="AG17" s="429">
        <f t="shared" si="5"/>
        <v>11503.09819305903</v>
      </c>
      <c r="AH17" s="425">
        <v>680</v>
      </c>
      <c r="AI17" s="427">
        <f t="shared" si="50"/>
        <v>2477235.1094399998</v>
      </c>
      <c r="AJ17" s="429">
        <f t="shared" si="6"/>
        <v>11685.247833459029</v>
      </c>
      <c r="AK17" s="430">
        <v>4574</v>
      </c>
      <c r="AL17" s="427">
        <f t="shared" si="51"/>
        <v>12913863.055438802</v>
      </c>
      <c r="AM17" s="429">
        <f t="shared" si="7"/>
        <v>10865.574451659029</v>
      </c>
      <c r="AN17" s="430">
        <v>2778</v>
      </c>
      <c r="AO17" s="427">
        <f t="shared" si="52"/>
        <v>16445380.283514</v>
      </c>
      <c r="AP17" s="429">
        <f t="shared" si="8"/>
        <v>13962.118338459029</v>
      </c>
      <c r="AQ17" s="430">
        <v>2272</v>
      </c>
      <c r="AR17" s="427">
        <f t="shared" si="53"/>
        <v>14484539.404608</v>
      </c>
      <c r="AS17" s="429">
        <f t="shared" si="9"/>
        <v>14417.492439459031</v>
      </c>
      <c r="AT17" s="430">
        <v>1309</v>
      </c>
      <c r="AU17" s="427">
        <f t="shared" si="54"/>
        <v>7153016.3785079997</v>
      </c>
      <c r="AV17" s="429">
        <f t="shared" si="10"/>
        <v>13506.744237459028</v>
      </c>
      <c r="AW17" s="430">
        <v>1735</v>
      </c>
      <c r="AX17" s="427">
        <f t="shared" si="55"/>
        <v>11535081.352430999</v>
      </c>
      <c r="AY17" s="429">
        <f t="shared" si="11"/>
        <v>14690.716900059029</v>
      </c>
      <c r="AZ17" s="430">
        <v>956</v>
      </c>
      <c r="BA17" s="427">
        <f t="shared" si="56"/>
        <v>11928251.351234403</v>
      </c>
      <c r="BB17" s="429">
        <f t="shared" si="12"/>
        <v>20519.505392859031</v>
      </c>
      <c r="BC17" s="426">
        <v>2327</v>
      </c>
      <c r="BD17" s="427">
        <f t="shared" si="57"/>
        <v>29034561.6049398</v>
      </c>
      <c r="BE17" s="429">
        <f t="shared" si="13"/>
        <v>20519.505392859028</v>
      </c>
      <c r="BF17" s="429">
        <v>1258</v>
      </c>
      <c r="BG17" s="427">
        <f t="shared" si="58"/>
        <v>10884351.762102</v>
      </c>
      <c r="BH17" s="429">
        <f t="shared" si="92"/>
        <v>16694.36294445903</v>
      </c>
      <c r="BI17" s="426">
        <v>3071</v>
      </c>
      <c r="BJ17" s="427">
        <f t="shared" si="60"/>
        <v>6992269.3208549991</v>
      </c>
      <c r="BK17" s="373">
        <f t="shared" si="61"/>
        <v>10319.12553045903</v>
      </c>
      <c r="BL17" s="428">
        <v>901</v>
      </c>
      <c r="BM17" s="427">
        <f t="shared" si="62"/>
        <v>5333796.8450129991</v>
      </c>
      <c r="BN17" s="429">
        <f t="shared" si="14"/>
        <v>13962.118338459029</v>
      </c>
      <c r="BO17" s="435">
        <f>BO16</f>
        <v>1803</v>
      </c>
      <c r="BP17" s="427">
        <f t="shared" si="63"/>
        <v>10180889.850877199</v>
      </c>
      <c r="BQ17" s="429">
        <f t="shared" si="15"/>
        <v>13688.893877859029</v>
      </c>
      <c r="BR17" s="435">
        <f>BR16</f>
        <v>4634</v>
      </c>
      <c r="BS17" s="427">
        <f t="shared" si="64"/>
        <v>15193465.8050448</v>
      </c>
      <c r="BT17" s="373">
        <f t="shared" si="65"/>
        <v>11320.948552659029</v>
      </c>
      <c r="BU17" s="428">
        <v>3423</v>
      </c>
      <c r="BV17" s="427">
        <f t="shared" si="16"/>
        <v>11846466.162694801</v>
      </c>
      <c r="BW17" s="429">
        <f t="shared" si="17"/>
        <v>11503.09819305903</v>
      </c>
      <c r="BX17" s="428">
        <v>780</v>
      </c>
      <c r="BY17" s="427">
        <f t="shared" si="66"/>
        <v>2841534.3902400001</v>
      </c>
      <c r="BZ17" s="429">
        <f t="shared" si="18"/>
        <v>11685.247833459031</v>
      </c>
      <c r="CA17" s="428">
        <v>2367</v>
      </c>
      <c r="CB17" s="427">
        <f t="shared" si="67"/>
        <v>9054112.1753628012</v>
      </c>
      <c r="CC17" s="429">
        <f t="shared" si="19"/>
        <v>11867.39747385903</v>
      </c>
      <c r="CD17" s="430">
        <v>4584</v>
      </c>
      <c r="CE17" s="427">
        <f t="shared" si="68"/>
        <v>15864505.0802784</v>
      </c>
      <c r="CF17" s="429">
        <f t="shared" si="20"/>
        <v>11503.09819305903</v>
      </c>
      <c r="CG17" s="430">
        <v>1332</v>
      </c>
      <c r="CH17" s="427">
        <f t="shared" si="69"/>
        <v>4852466.420256</v>
      </c>
      <c r="CI17" s="429">
        <f t="shared" si="21"/>
        <v>11685.247833459031</v>
      </c>
      <c r="CJ17" s="430">
        <v>4574</v>
      </c>
      <c r="CK17" s="427">
        <f t="shared" si="70"/>
        <v>12913863.055438802</v>
      </c>
      <c r="CL17" s="429">
        <f t="shared" si="22"/>
        <v>10865.574451659029</v>
      </c>
      <c r="CM17" s="430">
        <v>2778</v>
      </c>
      <c r="CN17" s="427">
        <f t="shared" si="71"/>
        <v>16445380.283514</v>
      </c>
      <c r="CO17" s="429">
        <f t="shared" si="23"/>
        <v>13962.118338459029</v>
      </c>
      <c r="CP17" s="430">
        <v>2272</v>
      </c>
      <c r="CQ17" s="427">
        <f t="shared" si="72"/>
        <v>14484539.404608</v>
      </c>
      <c r="CR17" s="429">
        <f t="shared" si="24"/>
        <v>14417.492439459031</v>
      </c>
      <c r="CS17" s="430">
        <v>1309</v>
      </c>
      <c r="CT17" s="427">
        <f t="shared" si="73"/>
        <v>7153016.3785079997</v>
      </c>
      <c r="CU17" s="429">
        <f t="shared" si="25"/>
        <v>13506.744237459028</v>
      </c>
      <c r="CV17" s="430">
        <v>1735</v>
      </c>
      <c r="CW17" s="427">
        <f t="shared" si="74"/>
        <v>11535081.352430999</v>
      </c>
      <c r="CX17" s="429">
        <f t="shared" si="26"/>
        <v>14690.716900059029</v>
      </c>
      <c r="CY17" s="430">
        <v>956</v>
      </c>
      <c r="CZ17" s="427">
        <f t="shared" si="75"/>
        <v>11928251.351234403</v>
      </c>
      <c r="DA17" s="429">
        <f t="shared" si="27"/>
        <v>20519.505392859031</v>
      </c>
      <c r="DB17" s="426">
        <v>2327</v>
      </c>
      <c r="DC17" s="427">
        <f t="shared" si="76"/>
        <v>29034561.6049398</v>
      </c>
      <c r="DD17" s="429">
        <f t="shared" si="28"/>
        <v>20519.505392859028</v>
      </c>
      <c r="DE17" s="429">
        <v>1258</v>
      </c>
      <c r="DF17" s="427">
        <f t="shared" si="77"/>
        <v>10884351.762102</v>
      </c>
      <c r="DG17" s="429">
        <f t="shared" si="93"/>
        <v>16694.36294445903</v>
      </c>
      <c r="DH17" s="426">
        <v>3071</v>
      </c>
      <c r="DI17" s="427">
        <f t="shared" si="79"/>
        <v>6992269.3208549991</v>
      </c>
      <c r="DJ17" s="373">
        <f t="shared" si="80"/>
        <v>10319.12553045903</v>
      </c>
      <c r="DK17" s="428">
        <v>901</v>
      </c>
      <c r="DL17" s="427">
        <f t="shared" si="81"/>
        <v>5333796.8450129991</v>
      </c>
      <c r="DM17" s="429">
        <f t="shared" si="29"/>
        <v>13962.118338459029</v>
      </c>
      <c r="DN17" s="435">
        <f>DN16</f>
        <v>1803</v>
      </c>
      <c r="DO17" s="427">
        <f t="shared" si="82"/>
        <v>10180889.850877199</v>
      </c>
      <c r="DP17" s="429">
        <f t="shared" si="30"/>
        <v>13688.893877859029</v>
      </c>
      <c r="DQ17" s="435">
        <f>DQ16</f>
        <v>4634</v>
      </c>
      <c r="DR17" s="427">
        <f t="shared" si="83"/>
        <v>15193465.8050448</v>
      </c>
      <c r="DS17" s="373">
        <f t="shared" si="84"/>
        <v>11320.948552659029</v>
      </c>
      <c r="DT17" s="428">
        <v>3423</v>
      </c>
      <c r="DU17" s="427">
        <f t="shared" si="85"/>
        <v>11846466.162694801</v>
      </c>
      <c r="DV17" s="429">
        <f t="shared" si="31"/>
        <v>11503.09819305903</v>
      </c>
      <c r="DW17" s="428">
        <v>780</v>
      </c>
      <c r="DX17" s="427">
        <f t="shared" si="86"/>
        <v>2841534.3902400001</v>
      </c>
      <c r="DY17" s="429">
        <f t="shared" si="32"/>
        <v>11685.247833459031</v>
      </c>
      <c r="DZ17" s="428">
        <v>2367</v>
      </c>
      <c r="EA17" s="427">
        <f t="shared" si="87"/>
        <v>9054112.1753628012</v>
      </c>
      <c r="EB17" s="429">
        <f t="shared" si="33"/>
        <v>11867.39747385903</v>
      </c>
      <c r="EC17" s="430">
        <v>4584</v>
      </c>
      <c r="ED17" s="427">
        <f t="shared" si="88"/>
        <v>15864505.0802784</v>
      </c>
      <c r="EE17" s="429">
        <f t="shared" si="34"/>
        <v>11503.09819305903</v>
      </c>
      <c r="EF17" s="430">
        <v>1332</v>
      </c>
      <c r="EG17" s="427">
        <f t="shared" si="89"/>
        <v>4852466.420256</v>
      </c>
      <c r="EH17" s="429">
        <f t="shared" si="35"/>
        <v>11685.247833459031</v>
      </c>
      <c r="EI17" s="430">
        <v>4574</v>
      </c>
      <c r="EJ17" s="427">
        <f t="shared" si="90"/>
        <v>12913863.055438802</v>
      </c>
      <c r="EK17" s="429">
        <f t="shared" si="36"/>
        <v>10865.574451659029</v>
      </c>
      <c r="EL17" s="430">
        <v>2778</v>
      </c>
      <c r="EM17" s="427">
        <f t="shared" si="91"/>
        <v>16445380.283514</v>
      </c>
      <c r="EN17" s="429">
        <f t="shared" si="37"/>
        <v>13962.118338459029</v>
      </c>
    </row>
    <row r="18" spans="1:144" ht="15.6" x14ac:dyDescent="0.3">
      <c r="A18" s="257">
        <v>1</v>
      </c>
      <c r="B18" s="592" t="s">
        <v>183</v>
      </c>
      <c r="C18" s="282" t="s">
        <v>207</v>
      </c>
      <c r="D18" s="283" t="e">
        <f>#REF!</f>
        <v>#REF!</v>
      </c>
      <c r="E18" s="374" t="e">
        <f>#REF!</f>
        <v>#REF!</v>
      </c>
      <c r="F18" s="375" t="e">
        <f t="shared" si="38"/>
        <v>#REF!</v>
      </c>
      <c r="G18" s="375" t="e">
        <f t="shared" si="39"/>
        <v>#REF!</v>
      </c>
      <c r="H18" s="284" t="e">
        <f>#REF!</f>
        <v>#REF!</v>
      </c>
      <c r="I18" s="284" t="e">
        <f>#REF!</f>
        <v>#REF!</v>
      </c>
      <c r="J18" s="436">
        <v>5046</v>
      </c>
      <c r="K18" s="437" t="e">
        <f t="shared" si="40"/>
        <v>#REF!</v>
      </c>
      <c r="L18" s="378" t="e">
        <f t="shared" si="41"/>
        <v>#REF!</v>
      </c>
      <c r="M18" s="438">
        <v>7116</v>
      </c>
      <c r="N18" s="437" t="e">
        <f t="shared" si="42"/>
        <v>#REF!</v>
      </c>
      <c r="O18" s="439" t="e">
        <f t="shared" si="0"/>
        <v>#REF!</v>
      </c>
      <c r="P18" s="438">
        <v>27784</v>
      </c>
      <c r="Q18" s="437" t="e">
        <f t="shared" si="43"/>
        <v>#REF!</v>
      </c>
      <c r="R18" s="439" t="e">
        <f t="shared" si="1"/>
        <v>#REF!</v>
      </c>
      <c r="S18" s="438">
        <v>6294</v>
      </c>
      <c r="T18" s="437" t="e">
        <f t="shared" si="44"/>
        <v>#REF!</v>
      </c>
      <c r="U18" s="378" t="e">
        <f t="shared" si="45"/>
        <v>#REF!</v>
      </c>
      <c r="V18" s="438">
        <v>7913</v>
      </c>
      <c r="W18" s="437" t="e">
        <f t="shared" si="46"/>
        <v>#REF!</v>
      </c>
      <c r="X18" s="439" t="e">
        <f t="shared" si="2"/>
        <v>#REF!</v>
      </c>
      <c r="Y18" s="440">
        <v>4984</v>
      </c>
      <c r="Z18" s="437" t="e">
        <f t="shared" si="47"/>
        <v>#REF!</v>
      </c>
      <c r="AA18" s="439" t="e">
        <f t="shared" si="3"/>
        <v>#REF!</v>
      </c>
      <c r="AB18" s="438">
        <v>1884</v>
      </c>
      <c r="AC18" s="437" t="e">
        <f t="shared" si="48"/>
        <v>#REF!</v>
      </c>
      <c r="AD18" s="439" t="e">
        <f t="shared" si="4"/>
        <v>#REF!</v>
      </c>
      <c r="AE18" s="441">
        <v>3006</v>
      </c>
      <c r="AF18" s="437" t="e">
        <f t="shared" si="49"/>
        <v>#REF!</v>
      </c>
      <c r="AG18" s="439" t="e">
        <f t="shared" si="5"/>
        <v>#REF!</v>
      </c>
      <c r="AH18" s="441">
        <v>13509</v>
      </c>
      <c r="AI18" s="437" t="e">
        <f t="shared" si="50"/>
        <v>#REF!</v>
      </c>
      <c r="AJ18" s="439" t="e">
        <f t="shared" si="6"/>
        <v>#REF!</v>
      </c>
      <c r="AK18" s="441">
        <v>196054</v>
      </c>
      <c r="AL18" s="437" t="e">
        <f t="shared" si="51"/>
        <v>#REF!</v>
      </c>
      <c r="AM18" s="439" t="e">
        <f t="shared" si="7"/>
        <v>#REF!</v>
      </c>
      <c r="AN18" s="441">
        <v>64865</v>
      </c>
      <c r="AO18" s="437" t="e">
        <f t="shared" si="52"/>
        <v>#REF!</v>
      </c>
      <c r="AP18" s="439" t="e">
        <f t="shared" si="8"/>
        <v>#REF!</v>
      </c>
      <c r="AQ18" s="441">
        <v>57001</v>
      </c>
      <c r="AR18" s="437" t="e">
        <f t="shared" si="53"/>
        <v>#REF!</v>
      </c>
      <c r="AS18" s="439" t="e">
        <f t="shared" si="9"/>
        <v>#REF!</v>
      </c>
      <c r="AT18" s="441">
        <v>29940</v>
      </c>
      <c r="AU18" s="437" t="e">
        <f t="shared" si="54"/>
        <v>#REF!</v>
      </c>
      <c r="AV18" s="439" t="e">
        <f t="shared" si="10"/>
        <v>#REF!</v>
      </c>
      <c r="AW18" s="441">
        <v>41317</v>
      </c>
      <c r="AX18" s="437" t="e">
        <f t="shared" si="55"/>
        <v>#REF!</v>
      </c>
      <c r="AY18" s="439" t="e">
        <f t="shared" si="11"/>
        <v>#REF!</v>
      </c>
      <c r="AZ18" s="436">
        <v>24170</v>
      </c>
      <c r="BA18" s="437" t="e">
        <f t="shared" si="56"/>
        <v>#REF!</v>
      </c>
      <c r="BB18" s="439" t="e">
        <f t="shared" si="12"/>
        <v>#REF!</v>
      </c>
      <c r="BC18" s="441">
        <v>68915</v>
      </c>
      <c r="BD18" s="437" t="e">
        <f t="shared" si="57"/>
        <v>#REF!</v>
      </c>
      <c r="BE18" s="439" t="e">
        <f t="shared" si="13"/>
        <v>#REF!</v>
      </c>
      <c r="BF18" s="439">
        <v>30476</v>
      </c>
      <c r="BG18" s="437" t="e">
        <f t="shared" si="58"/>
        <v>#REF!</v>
      </c>
      <c r="BH18" s="439" t="e">
        <f>$F18+(BG18/BF18)</f>
        <v>#REF!</v>
      </c>
      <c r="BI18" s="436">
        <v>136914</v>
      </c>
      <c r="BJ18" s="437" t="e">
        <f t="shared" si="60"/>
        <v>#REF!</v>
      </c>
      <c r="BK18" s="378" t="e">
        <f t="shared" si="61"/>
        <v>#REF!</v>
      </c>
      <c r="BL18" s="438">
        <v>23978</v>
      </c>
      <c r="BM18" s="437" t="e">
        <f t="shared" si="62"/>
        <v>#REF!</v>
      </c>
      <c r="BN18" s="439" t="e">
        <f t="shared" si="14"/>
        <v>#REF!</v>
      </c>
      <c r="BO18" s="438">
        <v>66730</v>
      </c>
      <c r="BP18" s="437" t="e">
        <f t="shared" si="63"/>
        <v>#REF!</v>
      </c>
      <c r="BQ18" s="439" t="e">
        <f t="shared" si="15"/>
        <v>#REF!</v>
      </c>
      <c r="BR18" s="438">
        <v>146122</v>
      </c>
      <c r="BS18" s="437" t="e">
        <f t="shared" si="64"/>
        <v>#REF!</v>
      </c>
      <c r="BT18" s="378" t="e">
        <f t="shared" si="65"/>
        <v>#REF!</v>
      </c>
      <c r="BU18" s="438">
        <v>130420</v>
      </c>
      <c r="BV18" s="437" t="e">
        <f t="shared" si="16"/>
        <v>#REF!</v>
      </c>
      <c r="BW18" s="439" t="e">
        <f t="shared" si="17"/>
        <v>#REF!</v>
      </c>
      <c r="BX18" s="440">
        <v>26738</v>
      </c>
      <c r="BY18" s="437" t="e">
        <f t="shared" si="66"/>
        <v>#REF!</v>
      </c>
      <c r="BZ18" s="439" t="e">
        <f t="shared" si="18"/>
        <v>#REF!</v>
      </c>
      <c r="CA18" s="438">
        <v>68728</v>
      </c>
      <c r="CB18" s="437" t="e">
        <f t="shared" si="67"/>
        <v>#REF!</v>
      </c>
      <c r="CC18" s="439" t="e">
        <f t="shared" si="19"/>
        <v>#REF!</v>
      </c>
      <c r="CD18" s="441">
        <v>157128</v>
      </c>
      <c r="CE18" s="437" t="e">
        <f t="shared" si="68"/>
        <v>#REF!</v>
      </c>
      <c r="CF18" s="439" t="e">
        <f t="shared" si="20"/>
        <v>#REF!</v>
      </c>
      <c r="CG18" s="441">
        <v>38567</v>
      </c>
      <c r="CH18" s="437" t="e">
        <f t="shared" si="69"/>
        <v>#REF!</v>
      </c>
      <c r="CI18" s="439" t="e">
        <f t="shared" si="21"/>
        <v>#REF!</v>
      </c>
      <c r="CJ18" s="441">
        <v>196054</v>
      </c>
      <c r="CK18" s="437" t="e">
        <f t="shared" si="70"/>
        <v>#REF!</v>
      </c>
      <c r="CL18" s="439" t="e">
        <f t="shared" si="22"/>
        <v>#REF!</v>
      </c>
      <c r="CM18" s="441">
        <v>64865</v>
      </c>
      <c r="CN18" s="437" t="e">
        <f t="shared" si="71"/>
        <v>#REF!</v>
      </c>
      <c r="CO18" s="439" t="e">
        <f t="shared" si="23"/>
        <v>#REF!</v>
      </c>
      <c r="CP18" s="441">
        <v>57001</v>
      </c>
      <c r="CQ18" s="437" t="e">
        <f t="shared" si="72"/>
        <v>#REF!</v>
      </c>
      <c r="CR18" s="439" t="e">
        <f t="shared" si="24"/>
        <v>#REF!</v>
      </c>
      <c r="CS18" s="441">
        <v>29940</v>
      </c>
      <c r="CT18" s="437" t="e">
        <f t="shared" si="73"/>
        <v>#REF!</v>
      </c>
      <c r="CU18" s="439" t="e">
        <f t="shared" si="25"/>
        <v>#REF!</v>
      </c>
      <c r="CV18" s="441">
        <v>41317</v>
      </c>
      <c r="CW18" s="437" t="e">
        <f t="shared" si="74"/>
        <v>#REF!</v>
      </c>
      <c r="CX18" s="439" t="e">
        <f t="shared" si="26"/>
        <v>#REF!</v>
      </c>
      <c r="CY18" s="436">
        <v>24170</v>
      </c>
      <c r="CZ18" s="437" t="e">
        <f t="shared" si="75"/>
        <v>#REF!</v>
      </c>
      <c r="DA18" s="439" t="e">
        <f t="shared" si="27"/>
        <v>#REF!</v>
      </c>
      <c r="DB18" s="441">
        <v>68915</v>
      </c>
      <c r="DC18" s="437" t="e">
        <f t="shared" si="76"/>
        <v>#REF!</v>
      </c>
      <c r="DD18" s="439" t="e">
        <f t="shared" si="28"/>
        <v>#REF!</v>
      </c>
      <c r="DE18" s="439">
        <v>30476</v>
      </c>
      <c r="DF18" s="437" t="e">
        <f t="shared" si="77"/>
        <v>#REF!</v>
      </c>
      <c r="DG18" s="439" t="e">
        <f>$F18+(DF18/DE18)</f>
        <v>#REF!</v>
      </c>
      <c r="DH18" s="436">
        <v>136914</v>
      </c>
      <c r="DI18" s="437" t="e">
        <f t="shared" si="79"/>
        <v>#REF!</v>
      </c>
      <c r="DJ18" s="378" t="e">
        <f t="shared" si="80"/>
        <v>#REF!</v>
      </c>
      <c r="DK18" s="438">
        <v>23978</v>
      </c>
      <c r="DL18" s="437" t="e">
        <f t="shared" si="81"/>
        <v>#REF!</v>
      </c>
      <c r="DM18" s="439" t="e">
        <f t="shared" si="29"/>
        <v>#REF!</v>
      </c>
      <c r="DN18" s="438">
        <v>66730</v>
      </c>
      <c r="DO18" s="437" t="e">
        <f t="shared" si="82"/>
        <v>#REF!</v>
      </c>
      <c r="DP18" s="439" t="e">
        <f t="shared" si="30"/>
        <v>#REF!</v>
      </c>
      <c r="DQ18" s="438">
        <v>146122</v>
      </c>
      <c r="DR18" s="437" t="e">
        <f t="shared" si="83"/>
        <v>#REF!</v>
      </c>
      <c r="DS18" s="378" t="e">
        <f t="shared" si="84"/>
        <v>#REF!</v>
      </c>
      <c r="DT18" s="438">
        <v>130420</v>
      </c>
      <c r="DU18" s="437" t="e">
        <f t="shared" si="85"/>
        <v>#REF!</v>
      </c>
      <c r="DV18" s="439" t="e">
        <f t="shared" si="31"/>
        <v>#REF!</v>
      </c>
      <c r="DW18" s="440">
        <v>26738</v>
      </c>
      <c r="DX18" s="437" t="e">
        <f t="shared" si="86"/>
        <v>#REF!</v>
      </c>
      <c r="DY18" s="439" t="e">
        <f t="shared" si="32"/>
        <v>#REF!</v>
      </c>
      <c r="DZ18" s="438">
        <v>68728</v>
      </c>
      <c r="EA18" s="437" t="e">
        <f t="shared" si="87"/>
        <v>#REF!</v>
      </c>
      <c r="EB18" s="439" t="e">
        <f t="shared" si="33"/>
        <v>#REF!</v>
      </c>
      <c r="EC18" s="441">
        <v>157128</v>
      </c>
      <c r="ED18" s="437" t="e">
        <f t="shared" si="88"/>
        <v>#REF!</v>
      </c>
      <c r="EE18" s="439" t="e">
        <f t="shared" si="34"/>
        <v>#REF!</v>
      </c>
      <c r="EF18" s="441">
        <v>38567</v>
      </c>
      <c r="EG18" s="437" t="e">
        <f t="shared" si="89"/>
        <v>#REF!</v>
      </c>
      <c r="EH18" s="439" t="e">
        <f t="shared" si="35"/>
        <v>#REF!</v>
      </c>
      <c r="EI18" s="441">
        <v>196054</v>
      </c>
      <c r="EJ18" s="437" t="e">
        <f t="shared" si="90"/>
        <v>#REF!</v>
      </c>
      <c r="EK18" s="439" t="e">
        <f t="shared" si="36"/>
        <v>#REF!</v>
      </c>
      <c r="EL18" s="441">
        <v>64865</v>
      </c>
      <c r="EM18" s="437" t="e">
        <f t="shared" si="91"/>
        <v>#REF!</v>
      </c>
      <c r="EN18" s="439" t="e">
        <f t="shared" si="37"/>
        <v>#REF!</v>
      </c>
    </row>
    <row r="19" spans="1:144" ht="15.6" x14ac:dyDescent="0.3">
      <c r="A19" s="202">
        <v>2</v>
      </c>
      <c r="B19" s="591"/>
      <c r="C19" s="200" t="s">
        <v>208</v>
      </c>
      <c r="D19" s="285" t="e">
        <f>#REF!</f>
        <v>#REF!</v>
      </c>
      <c r="E19" s="366" t="e">
        <f>#REF!</f>
        <v>#REF!</v>
      </c>
      <c r="F19" s="217" t="e">
        <f t="shared" si="38"/>
        <v>#REF!</v>
      </c>
      <c r="G19" s="217" t="e">
        <f t="shared" si="39"/>
        <v>#REF!</v>
      </c>
      <c r="H19" s="221" t="e">
        <f>#REF!</f>
        <v>#REF!</v>
      </c>
      <c r="I19" s="221" t="e">
        <f>#REF!</f>
        <v>#REF!</v>
      </c>
      <c r="J19" s="442">
        <v>5046</v>
      </c>
      <c r="K19" s="443" t="e">
        <f t="shared" si="40"/>
        <v>#REF!</v>
      </c>
      <c r="L19" s="379" t="e">
        <f t="shared" si="41"/>
        <v>#REF!</v>
      </c>
      <c r="M19" s="444">
        <f t="shared" ref="M19:M24" si="94">M18</f>
        <v>7116</v>
      </c>
      <c r="N19" s="443" t="e">
        <f t="shared" si="42"/>
        <v>#REF!</v>
      </c>
      <c r="O19" s="445" t="e">
        <f t="shared" si="0"/>
        <v>#REF!</v>
      </c>
      <c r="P19" s="444">
        <f t="shared" ref="P19:P24" si="95">P18</f>
        <v>27784</v>
      </c>
      <c r="Q19" s="443" t="e">
        <f t="shared" si="43"/>
        <v>#REF!</v>
      </c>
      <c r="R19" s="445" t="e">
        <f t="shared" si="1"/>
        <v>#REF!</v>
      </c>
      <c r="S19" s="444">
        <f t="shared" ref="S19:S25" si="96">S18</f>
        <v>6294</v>
      </c>
      <c r="T19" s="443" t="e">
        <f t="shared" si="44"/>
        <v>#REF!</v>
      </c>
      <c r="U19" s="379" t="e">
        <f t="shared" si="45"/>
        <v>#REF!</v>
      </c>
      <c r="V19" s="444">
        <v>7913</v>
      </c>
      <c r="W19" s="443" t="e">
        <f t="shared" si="46"/>
        <v>#REF!</v>
      </c>
      <c r="X19" s="445" t="e">
        <f t="shared" si="2"/>
        <v>#REF!</v>
      </c>
      <c r="Y19" s="446">
        <v>4984</v>
      </c>
      <c r="Z19" s="443" t="e">
        <f t="shared" si="47"/>
        <v>#REF!</v>
      </c>
      <c r="AA19" s="445" t="e">
        <f t="shared" si="3"/>
        <v>#REF!</v>
      </c>
      <c r="AB19" s="444">
        <v>1884</v>
      </c>
      <c r="AC19" s="443" t="e">
        <f t="shared" si="48"/>
        <v>#REF!</v>
      </c>
      <c r="AD19" s="445" t="e">
        <f t="shared" si="4"/>
        <v>#REF!</v>
      </c>
      <c r="AE19" s="447">
        <v>3006</v>
      </c>
      <c r="AF19" s="443" t="e">
        <f t="shared" si="49"/>
        <v>#REF!</v>
      </c>
      <c r="AG19" s="445" t="e">
        <f t="shared" si="5"/>
        <v>#REF!</v>
      </c>
      <c r="AH19" s="447">
        <v>13509</v>
      </c>
      <c r="AI19" s="443" t="e">
        <f t="shared" si="50"/>
        <v>#REF!</v>
      </c>
      <c r="AJ19" s="445" t="e">
        <f t="shared" si="6"/>
        <v>#REF!</v>
      </c>
      <c r="AK19" s="447">
        <v>196054</v>
      </c>
      <c r="AL19" s="443" t="e">
        <f t="shared" si="51"/>
        <v>#REF!</v>
      </c>
      <c r="AM19" s="445" t="e">
        <f t="shared" si="7"/>
        <v>#REF!</v>
      </c>
      <c r="AN19" s="447">
        <v>64865</v>
      </c>
      <c r="AO19" s="443" t="e">
        <f t="shared" si="52"/>
        <v>#REF!</v>
      </c>
      <c r="AP19" s="445" t="e">
        <f t="shared" si="8"/>
        <v>#REF!</v>
      </c>
      <c r="AQ19" s="447">
        <v>57001</v>
      </c>
      <c r="AR19" s="443" t="e">
        <f t="shared" si="53"/>
        <v>#REF!</v>
      </c>
      <c r="AS19" s="445" t="e">
        <f t="shared" si="9"/>
        <v>#REF!</v>
      </c>
      <c r="AT19" s="447">
        <v>29940</v>
      </c>
      <c r="AU19" s="443" t="e">
        <f t="shared" si="54"/>
        <v>#REF!</v>
      </c>
      <c r="AV19" s="445" t="e">
        <f t="shared" si="10"/>
        <v>#REF!</v>
      </c>
      <c r="AW19" s="447">
        <v>41317</v>
      </c>
      <c r="AX19" s="443" t="e">
        <f t="shared" si="55"/>
        <v>#REF!</v>
      </c>
      <c r="AY19" s="445" t="e">
        <f t="shared" si="11"/>
        <v>#REF!</v>
      </c>
      <c r="AZ19" s="442">
        <v>24170</v>
      </c>
      <c r="BA19" s="443" t="e">
        <f t="shared" si="56"/>
        <v>#REF!</v>
      </c>
      <c r="BB19" s="445" t="e">
        <f t="shared" si="12"/>
        <v>#REF!</v>
      </c>
      <c r="BC19" s="447">
        <v>68915</v>
      </c>
      <c r="BD19" s="443" t="e">
        <f t="shared" si="57"/>
        <v>#REF!</v>
      </c>
      <c r="BE19" s="445" t="e">
        <f t="shared" si="13"/>
        <v>#REF!</v>
      </c>
      <c r="BF19" s="445">
        <v>30476</v>
      </c>
      <c r="BG19" s="443" t="e">
        <f t="shared" si="58"/>
        <v>#REF!</v>
      </c>
      <c r="BH19" s="445" t="e">
        <f t="shared" ref="BH19:BH21" si="97">$F19+(BG19/BF19)</f>
        <v>#REF!</v>
      </c>
      <c r="BI19" s="442">
        <v>136914</v>
      </c>
      <c r="BJ19" s="443" t="e">
        <f t="shared" si="60"/>
        <v>#REF!</v>
      </c>
      <c r="BK19" s="379" t="e">
        <f t="shared" si="61"/>
        <v>#REF!</v>
      </c>
      <c r="BL19" s="444">
        <f t="shared" ref="BL19:BL24" si="98">BL18</f>
        <v>23978</v>
      </c>
      <c r="BM19" s="443" t="e">
        <f t="shared" si="62"/>
        <v>#REF!</v>
      </c>
      <c r="BN19" s="445" t="e">
        <f t="shared" si="14"/>
        <v>#REF!</v>
      </c>
      <c r="BO19" s="444">
        <f t="shared" ref="BO19:BO24" si="99">BO18</f>
        <v>66730</v>
      </c>
      <c r="BP19" s="443" t="e">
        <f t="shared" si="63"/>
        <v>#REF!</v>
      </c>
      <c r="BQ19" s="445" t="e">
        <f t="shared" si="15"/>
        <v>#REF!</v>
      </c>
      <c r="BR19" s="444">
        <f t="shared" ref="BR19:BR25" si="100">BR18</f>
        <v>146122</v>
      </c>
      <c r="BS19" s="443" t="e">
        <f t="shared" si="64"/>
        <v>#REF!</v>
      </c>
      <c r="BT19" s="379" t="e">
        <f t="shared" si="65"/>
        <v>#REF!</v>
      </c>
      <c r="BU19" s="444">
        <v>130420</v>
      </c>
      <c r="BV19" s="443" t="e">
        <f t="shared" si="16"/>
        <v>#REF!</v>
      </c>
      <c r="BW19" s="445" t="e">
        <f t="shared" si="17"/>
        <v>#REF!</v>
      </c>
      <c r="BX19" s="446">
        <v>26738</v>
      </c>
      <c r="BY19" s="443" t="e">
        <f t="shared" si="66"/>
        <v>#REF!</v>
      </c>
      <c r="BZ19" s="445" t="e">
        <f t="shared" si="18"/>
        <v>#REF!</v>
      </c>
      <c r="CA19" s="444">
        <v>68728</v>
      </c>
      <c r="CB19" s="443" t="e">
        <f t="shared" si="67"/>
        <v>#REF!</v>
      </c>
      <c r="CC19" s="445" t="e">
        <f t="shared" si="19"/>
        <v>#REF!</v>
      </c>
      <c r="CD19" s="447">
        <v>157128</v>
      </c>
      <c r="CE19" s="443" t="e">
        <f t="shared" si="68"/>
        <v>#REF!</v>
      </c>
      <c r="CF19" s="445" t="e">
        <f t="shared" si="20"/>
        <v>#REF!</v>
      </c>
      <c r="CG19" s="447">
        <v>38567</v>
      </c>
      <c r="CH19" s="443" t="e">
        <f t="shared" si="69"/>
        <v>#REF!</v>
      </c>
      <c r="CI19" s="445" t="e">
        <f t="shared" si="21"/>
        <v>#REF!</v>
      </c>
      <c r="CJ19" s="447">
        <v>196054</v>
      </c>
      <c r="CK19" s="443" t="e">
        <f t="shared" si="70"/>
        <v>#REF!</v>
      </c>
      <c r="CL19" s="445" t="e">
        <f t="shared" si="22"/>
        <v>#REF!</v>
      </c>
      <c r="CM19" s="447">
        <v>64865</v>
      </c>
      <c r="CN19" s="443" t="e">
        <f t="shared" si="71"/>
        <v>#REF!</v>
      </c>
      <c r="CO19" s="445" t="e">
        <f t="shared" si="23"/>
        <v>#REF!</v>
      </c>
      <c r="CP19" s="447">
        <v>57001</v>
      </c>
      <c r="CQ19" s="443" t="e">
        <f t="shared" si="72"/>
        <v>#REF!</v>
      </c>
      <c r="CR19" s="445" t="e">
        <f t="shared" si="24"/>
        <v>#REF!</v>
      </c>
      <c r="CS19" s="447">
        <v>29940</v>
      </c>
      <c r="CT19" s="443" t="e">
        <f t="shared" si="73"/>
        <v>#REF!</v>
      </c>
      <c r="CU19" s="445" t="e">
        <f t="shared" si="25"/>
        <v>#REF!</v>
      </c>
      <c r="CV19" s="447">
        <v>41317</v>
      </c>
      <c r="CW19" s="443" t="e">
        <f t="shared" si="74"/>
        <v>#REF!</v>
      </c>
      <c r="CX19" s="445" t="e">
        <f t="shared" si="26"/>
        <v>#REF!</v>
      </c>
      <c r="CY19" s="442">
        <v>24170</v>
      </c>
      <c r="CZ19" s="443" t="e">
        <f t="shared" si="75"/>
        <v>#REF!</v>
      </c>
      <c r="DA19" s="445" t="e">
        <f t="shared" si="27"/>
        <v>#REF!</v>
      </c>
      <c r="DB19" s="447">
        <v>68915</v>
      </c>
      <c r="DC19" s="443" t="e">
        <f t="shared" si="76"/>
        <v>#REF!</v>
      </c>
      <c r="DD19" s="445" t="e">
        <f t="shared" si="28"/>
        <v>#REF!</v>
      </c>
      <c r="DE19" s="445">
        <v>30476</v>
      </c>
      <c r="DF19" s="443" t="e">
        <f t="shared" si="77"/>
        <v>#REF!</v>
      </c>
      <c r="DG19" s="445" t="e">
        <f t="shared" ref="DG19:DG21" si="101">$F19+(DF19/DE19)</f>
        <v>#REF!</v>
      </c>
      <c r="DH19" s="442">
        <v>136914</v>
      </c>
      <c r="DI19" s="443" t="e">
        <f t="shared" si="79"/>
        <v>#REF!</v>
      </c>
      <c r="DJ19" s="379" t="e">
        <f t="shared" si="80"/>
        <v>#REF!</v>
      </c>
      <c r="DK19" s="444">
        <f t="shared" ref="DK19:DK24" si="102">DK18</f>
        <v>23978</v>
      </c>
      <c r="DL19" s="443" t="e">
        <f t="shared" si="81"/>
        <v>#REF!</v>
      </c>
      <c r="DM19" s="445" t="e">
        <f t="shared" si="29"/>
        <v>#REF!</v>
      </c>
      <c r="DN19" s="444">
        <f t="shared" ref="DN19:DN24" si="103">DN18</f>
        <v>66730</v>
      </c>
      <c r="DO19" s="443" t="e">
        <f t="shared" si="82"/>
        <v>#REF!</v>
      </c>
      <c r="DP19" s="445" t="e">
        <f t="shared" si="30"/>
        <v>#REF!</v>
      </c>
      <c r="DQ19" s="444">
        <f t="shared" ref="DQ19:DQ25" si="104">DQ18</f>
        <v>146122</v>
      </c>
      <c r="DR19" s="443" t="e">
        <f t="shared" si="83"/>
        <v>#REF!</v>
      </c>
      <c r="DS19" s="379" t="e">
        <f t="shared" si="84"/>
        <v>#REF!</v>
      </c>
      <c r="DT19" s="444">
        <v>130420</v>
      </c>
      <c r="DU19" s="443" t="e">
        <f t="shared" si="85"/>
        <v>#REF!</v>
      </c>
      <c r="DV19" s="445" t="e">
        <f t="shared" si="31"/>
        <v>#REF!</v>
      </c>
      <c r="DW19" s="446">
        <v>26738</v>
      </c>
      <c r="DX19" s="443" t="e">
        <f t="shared" si="86"/>
        <v>#REF!</v>
      </c>
      <c r="DY19" s="445" t="e">
        <f t="shared" si="32"/>
        <v>#REF!</v>
      </c>
      <c r="DZ19" s="444">
        <v>68728</v>
      </c>
      <c r="EA19" s="443" t="e">
        <f t="shared" si="87"/>
        <v>#REF!</v>
      </c>
      <c r="EB19" s="445" t="e">
        <f t="shared" si="33"/>
        <v>#REF!</v>
      </c>
      <c r="EC19" s="447">
        <v>157128</v>
      </c>
      <c r="ED19" s="443" t="e">
        <f t="shared" si="88"/>
        <v>#REF!</v>
      </c>
      <c r="EE19" s="445" t="e">
        <f t="shared" si="34"/>
        <v>#REF!</v>
      </c>
      <c r="EF19" s="447">
        <v>38567</v>
      </c>
      <c r="EG19" s="443" t="e">
        <f t="shared" si="89"/>
        <v>#REF!</v>
      </c>
      <c r="EH19" s="445" t="e">
        <f t="shared" si="35"/>
        <v>#REF!</v>
      </c>
      <c r="EI19" s="447">
        <v>196054</v>
      </c>
      <c r="EJ19" s="443" t="e">
        <f t="shared" si="90"/>
        <v>#REF!</v>
      </c>
      <c r="EK19" s="445" t="e">
        <f t="shared" si="36"/>
        <v>#REF!</v>
      </c>
      <c r="EL19" s="447">
        <v>64865</v>
      </c>
      <c r="EM19" s="443" t="e">
        <f t="shared" si="91"/>
        <v>#REF!</v>
      </c>
      <c r="EN19" s="445" t="e">
        <f t="shared" si="37"/>
        <v>#REF!</v>
      </c>
    </row>
    <row r="20" spans="1:144" ht="15.6" x14ac:dyDescent="0.3">
      <c r="A20" s="203">
        <v>3</v>
      </c>
      <c r="B20" s="591"/>
      <c r="C20" s="200" t="s">
        <v>209</v>
      </c>
      <c r="D20" s="285" t="e">
        <f>#REF!</f>
        <v>#REF!</v>
      </c>
      <c r="E20" s="366" t="e">
        <f>#REF!</f>
        <v>#REF!</v>
      </c>
      <c r="F20" s="217" t="e">
        <f t="shared" si="38"/>
        <v>#REF!</v>
      </c>
      <c r="G20" s="217" t="e">
        <f t="shared" si="39"/>
        <v>#REF!</v>
      </c>
      <c r="H20" s="221" t="e">
        <f>#REF!</f>
        <v>#REF!</v>
      </c>
      <c r="I20" s="221" t="e">
        <f>#REF!</f>
        <v>#REF!</v>
      </c>
      <c r="J20" s="442">
        <v>5046</v>
      </c>
      <c r="K20" s="443" t="e">
        <f t="shared" si="40"/>
        <v>#REF!</v>
      </c>
      <c r="L20" s="379" t="e">
        <f t="shared" si="41"/>
        <v>#REF!</v>
      </c>
      <c r="M20" s="444">
        <f t="shared" si="94"/>
        <v>7116</v>
      </c>
      <c r="N20" s="443" t="e">
        <f t="shared" si="42"/>
        <v>#REF!</v>
      </c>
      <c r="O20" s="445" t="e">
        <f t="shared" si="0"/>
        <v>#REF!</v>
      </c>
      <c r="P20" s="444">
        <f t="shared" si="95"/>
        <v>27784</v>
      </c>
      <c r="Q20" s="443" t="e">
        <f t="shared" si="43"/>
        <v>#REF!</v>
      </c>
      <c r="R20" s="445" t="e">
        <f t="shared" si="1"/>
        <v>#REF!</v>
      </c>
      <c r="S20" s="444">
        <f t="shared" si="96"/>
        <v>6294</v>
      </c>
      <c r="T20" s="443" t="e">
        <f t="shared" si="44"/>
        <v>#REF!</v>
      </c>
      <c r="U20" s="379" t="e">
        <f t="shared" si="45"/>
        <v>#REF!</v>
      </c>
      <c r="V20" s="444">
        <v>7913</v>
      </c>
      <c r="W20" s="443" t="e">
        <f t="shared" si="46"/>
        <v>#REF!</v>
      </c>
      <c r="X20" s="445" t="e">
        <f t="shared" si="2"/>
        <v>#REF!</v>
      </c>
      <c r="Y20" s="446">
        <v>4984</v>
      </c>
      <c r="Z20" s="443" t="e">
        <f t="shared" si="47"/>
        <v>#REF!</v>
      </c>
      <c r="AA20" s="445" t="e">
        <f t="shared" si="3"/>
        <v>#REF!</v>
      </c>
      <c r="AB20" s="444">
        <v>1884</v>
      </c>
      <c r="AC20" s="443" t="e">
        <f t="shared" si="48"/>
        <v>#REF!</v>
      </c>
      <c r="AD20" s="445" t="e">
        <f t="shared" si="4"/>
        <v>#REF!</v>
      </c>
      <c r="AE20" s="447">
        <v>3006</v>
      </c>
      <c r="AF20" s="443" t="e">
        <f t="shared" si="49"/>
        <v>#REF!</v>
      </c>
      <c r="AG20" s="445" t="e">
        <f t="shared" si="5"/>
        <v>#REF!</v>
      </c>
      <c r="AH20" s="447">
        <v>13509</v>
      </c>
      <c r="AI20" s="443" t="e">
        <f t="shared" si="50"/>
        <v>#REF!</v>
      </c>
      <c r="AJ20" s="445" t="e">
        <f t="shared" si="6"/>
        <v>#REF!</v>
      </c>
      <c r="AK20" s="447">
        <v>196054</v>
      </c>
      <c r="AL20" s="443" t="e">
        <f t="shared" si="51"/>
        <v>#REF!</v>
      </c>
      <c r="AM20" s="445" t="e">
        <f t="shared" si="7"/>
        <v>#REF!</v>
      </c>
      <c r="AN20" s="447">
        <v>64865</v>
      </c>
      <c r="AO20" s="443" t="e">
        <f t="shared" si="52"/>
        <v>#REF!</v>
      </c>
      <c r="AP20" s="445" t="e">
        <f t="shared" si="8"/>
        <v>#REF!</v>
      </c>
      <c r="AQ20" s="447">
        <v>57001</v>
      </c>
      <c r="AR20" s="443" t="e">
        <f t="shared" si="53"/>
        <v>#REF!</v>
      </c>
      <c r="AS20" s="445" t="e">
        <f t="shared" si="9"/>
        <v>#REF!</v>
      </c>
      <c r="AT20" s="447">
        <v>29940</v>
      </c>
      <c r="AU20" s="443" t="e">
        <f t="shared" si="54"/>
        <v>#REF!</v>
      </c>
      <c r="AV20" s="445" t="e">
        <f t="shared" si="10"/>
        <v>#REF!</v>
      </c>
      <c r="AW20" s="447">
        <v>41317</v>
      </c>
      <c r="AX20" s="443" t="e">
        <f t="shared" si="55"/>
        <v>#REF!</v>
      </c>
      <c r="AY20" s="445" t="e">
        <f t="shared" si="11"/>
        <v>#REF!</v>
      </c>
      <c r="AZ20" s="442">
        <v>24170</v>
      </c>
      <c r="BA20" s="443" t="e">
        <f t="shared" si="56"/>
        <v>#REF!</v>
      </c>
      <c r="BB20" s="445" t="e">
        <f t="shared" si="12"/>
        <v>#REF!</v>
      </c>
      <c r="BC20" s="447">
        <v>68915</v>
      </c>
      <c r="BD20" s="443" t="e">
        <f t="shared" si="57"/>
        <v>#REF!</v>
      </c>
      <c r="BE20" s="445" t="e">
        <f t="shared" si="13"/>
        <v>#REF!</v>
      </c>
      <c r="BF20" s="445">
        <v>30476</v>
      </c>
      <c r="BG20" s="443" t="e">
        <f t="shared" si="58"/>
        <v>#REF!</v>
      </c>
      <c r="BH20" s="445" t="e">
        <f t="shared" si="97"/>
        <v>#REF!</v>
      </c>
      <c r="BI20" s="442">
        <v>136914</v>
      </c>
      <c r="BJ20" s="443" t="e">
        <f t="shared" si="60"/>
        <v>#REF!</v>
      </c>
      <c r="BK20" s="379" t="e">
        <f t="shared" si="61"/>
        <v>#REF!</v>
      </c>
      <c r="BL20" s="444">
        <f t="shared" si="98"/>
        <v>23978</v>
      </c>
      <c r="BM20" s="443" t="e">
        <f t="shared" si="62"/>
        <v>#REF!</v>
      </c>
      <c r="BN20" s="445" t="e">
        <f t="shared" si="14"/>
        <v>#REF!</v>
      </c>
      <c r="BO20" s="444">
        <f t="shared" si="99"/>
        <v>66730</v>
      </c>
      <c r="BP20" s="443" t="e">
        <f t="shared" si="63"/>
        <v>#REF!</v>
      </c>
      <c r="BQ20" s="445" t="e">
        <f t="shared" si="15"/>
        <v>#REF!</v>
      </c>
      <c r="BR20" s="444">
        <f t="shared" si="100"/>
        <v>146122</v>
      </c>
      <c r="BS20" s="443" t="e">
        <f t="shared" si="64"/>
        <v>#REF!</v>
      </c>
      <c r="BT20" s="379" t="e">
        <f t="shared" si="65"/>
        <v>#REF!</v>
      </c>
      <c r="BU20" s="444">
        <v>130420</v>
      </c>
      <c r="BV20" s="443" t="e">
        <f t="shared" si="16"/>
        <v>#REF!</v>
      </c>
      <c r="BW20" s="445" t="e">
        <f t="shared" si="17"/>
        <v>#REF!</v>
      </c>
      <c r="BX20" s="446">
        <v>26738</v>
      </c>
      <c r="BY20" s="443" t="e">
        <f t="shared" si="66"/>
        <v>#REF!</v>
      </c>
      <c r="BZ20" s="445" t="e">
        <f t="shared" si="18"/>
        <v>#REF!</v>
      </c>
      <c r="CA20" s="444">
        <v>68728</v>
      </c>
      <c r="CB20" s="443" t="e">
        <f t="shared" si="67"/>
        <v>#REF!</v>
      </c>
      <c r="CC20" s="445" t="e">
        <f t="shared" si="19"/>
        <v>#REF!</v>
      </c>
      <c r="CD20" s="447">
        <v>157128</v>
      </c>
      <c r="CE20" s="443" t="e">
        <f t="shared" si="68"/>
        <v>#REF!</v>
      </c>
      <c r="CF20" s="445" t="e">
        <f t="shared" si="20"/>
        <v>#REF!</v>
      </c>
      <c r="CG20" s="447">
        <v>38567</v>
      </c>
      <c r="CH20" s="443" t="e">
        <f t="shared" si="69"/>
        <v>#REF!</v>
      </c>
      <c r="CI20" s="445" t="e">
        <f t="shared" si="21"/>
        <v>#REF!</v>
      </c>
      <c r="CJ20" s="447">
        <v>196054</v>
      </c>
      <c r="CK20" s="443" t="e">
        <f t="shared" si="70"/>
        <v>#REF!</v>
      </c>
      <c r="CL20" s="445" t="e">
        <f t="shared" si="22"/>
        <v>#REF!</v>
      </c>
      <c r="CM20" s="447">
        <v>64865</v>
      </c>
      <c r="CN20" s="443" t="e">
        <f t="shared" si="71"/>
        <v>#REF!</v>
      </c>
      <c r="CO20" s="445" t="e">
        <f t="shared" si="23"/>
        <v>#REF!</v>
      </c>
      <c r="CP20" s="447">
        <v>57001</v>
      </c>
      <c r="CQ20" s="443" t="e">
        <f t="shared" si="72"/>
        <v>#REF!</v>
      </c>
      <c r="CR20" s="445" t="e">
        <f t="shared" si="24"/>
        <v>#REF!</v>
      </c>
      <c r="CS20" s="447">
        <v>29940</v>
      </c>
      <c r="CT20" s="443" t="e">
        <f t="shared" si="73"/>
        <v>#REF!</v>
      </c>
      <c r="CU20" s="445" t="e">
        <f t="shared" si="25"/>
        <v>#REF!</v>
      </c>
      <c r="CV20" s="447">
        <v>41317</v>
      </c>
      <c r="CW20" s="443" t="e">
        <f t="shared" si="74"/>
        <v>#REF!</v>
      </c>
      <c r="CX20" s="445" t="e">
        <f t="shared" si="26"/>
        <v>#REF!</v>
      </c>
      <c r="CY20" s="442">
        <v>24170</v>
      </c>
      <c r="CZ20" s="443" t="e">
        <f t="shared" si="75"/>
        <v>#REF!</v>
      </c>
      <c r="DA20" s="445" t="e">
        <f t="shared" si="27"/>
        <v>#REF!</v>
      </c>
      <c r="DB20" s="447">
        <v>68915</v>
      </c>
      <c r="DC20" s="443" t="e">
        <f t="shared" si="76"/>
        <v>#REF!</v>
      </c>
      <c r="DD20" s="445" t="e">
        <f t="shared" si="28"/>
        <v>#REF!</v>
      </c>
      <c r="DE20" s="445">
        <v>30476</v>
      </c>
      <c r="DF20" s="443" t="e">
        <f t="shared" si="77"/>
        <v>#REF!</v>
      </c>
      <c r="DG20" s="445" t="e">
        <f t="shared" si="101"/>
        <v>#REF!</v>
      </c>
      <c r="DH20" s="442">
        <v>136914</v>
      </c>
      <c r="DI20" s="443" t="e">
        <f t="shared" si="79"/>
        <v>#REF!</v>
      </c>
      <c r="DJ20" s="379" t="e">
        <f t="shared" si="80"/>
        <v>#REF!</v>
      </c>
      <c r="DK20" s="444">
        <f t="shared" si="102"/>
        <v>23978</v>
      </c>
      <c r="DL20" s="443" t="e">
        <f t="shared" si="81"/>
        <v>#REF!</v>
      </c>
      <c r="DM20" s="445" t="e">
        <f t="shared" si="29"/>
        <v>#REF!</v>
      </c>
      <c r="DN20" s="444">
        <f t="shared" si="103"/>
        <v>66730</v>
      </c>
      <c r="DO20" s="443" t="e">
        <f t="shared" si="82"/>
        <v>#REF!</v>
      </c>
      <c r="DP20" s="445" t="e">
        <f t="shared" si="30"/>
        <v>#REF!</v>
      </c>
      <c r="DQ20" s="444">
        <f t="shared" si="104"/>
        <v>146122</v>
      </c>
      <c r="DR20" s="443" t="e">
        <f t="shared" si="83"/>
        <v>#REF!</v>
      </c>
      <c r="DS20" s="379" t="e">
        <f t="shared" si="84"/>
        <v>#REF!</v>
      </c>
      <c r="DT20" s="444">
        <v>130420</v>
      </c>
      <c r="DU20" s="443" t="e">
        <f t="shared" si="85"/>
        <v>#REF!</v>
      </c>
      <c r="DV20" s="445" t="e">
        <f t="shared" si="31"/>
        <v>#REF!</v>
      </c>
      <c r="DW20" s="446">
        <v>26738</v>
      </c>
      <c r="DX20" s="443" t="e">
        <f t="shared" si="86"/>
        <v>#REF!</v>
      </c>
      <c r="DY20" s="445" t="e">
        <f t="shared" si="32"/>
        <v>#REF!</v>
      </c>
      <c r="DZ20" s="444">
        <v>68728</v>
      </c>
      <c r="EA20" s="443" t="e">
        <f t="shared" si="87"/>
        <v>#REF!</v>
      </c>
      <c r="EB20" s="445" t="e">
        <f t="shared" si="33"/>
        <v>#REF!</v>
      </c>
      <c r="EC20" s="447">
        <v>157128</v>
      </c>
      <c r="ED20" s="443" t="e">
        <f t="shared" si="88"/>
        <v>#REF!</v>
      </c>
      <c r="EE20" s="445" t="e">
        <f t="shared" si="34"/>
        <v>#REF!</v>
      </c>
      <c r="EF20" s="447">
        <v>38567</v>
      </c>
      <c r="EG20" s="443" t="e">
        <f t="shared" si="89"/>
        <v>#REF!</v>
      </c>
      <c r="EH20" s="445" t="e">
        <f t="shared" si="35"/>
        <v>#REF!</v>
      </c>
      <c r="EI20" s="447">
        <v>196054</v>
      </c>
      <c r="EJ20" s="443" t="e">
        <f t="shared" si="90"/>
        <v>#REF!</v>
      </c>
      <c r="EK20" s="445" t="e">
        <f t="shared" si="36"/>
        <v>#REF!</v>
      </c>
      <c r="EL20" s="447">
        <v>64865</v>
      </c>
      <c r="EM20" s="443" t="e">
        <f t="shared" si="91"/>
        <v>#REF!</v>
      </c>
      <c r="EN20" s="445" t="e">
        <f t="shared" si="37"/>
        <v>#REF!</v>
      </c>
    </row>
    <row r="21" spans="1:144" ht="16.2" thickBot="1" x14ac:dyDescent="0.35">
      <c r="A21" s="263">
        <v>4</v>
      </c>
      <c r="B21" s="591"/>
      <c r="C21" s="405" t="s">
        <v>210</v>
      </c>
      <c r="D21" s="406" t="e">
        <f>#REF!</f>
        <v>#REF!</v>
      </c>
      <c r="E21" s="407" t="e">
        <f>#REF!</f>
        <v>#REF!</v>
      </c>
      <c r="F21" s="408" t="e">
        <f t="shared" si="38"/>
        <v>#REF!</v>
      </c>
      <c r="G21" s="408" t="e">
        <f t="shared" si="39"/>
        <v>#REF!</v>
      </c>
      <c r="H21" s="409" t="e">
        <f>#REF!</f>
        <v>#REF!</v>
      </c>
      <c r="I21" s="409" t="e">
        <f>#REF!</f>
        <v>#REF!</v>
      </c>
      <c r="J21" s="454">
        <v>5046</v>
      </c>
      <c r="K21" s="449" t="e">
        <f t="shared" si="40"/>
        <v>#REF!</v>
      </c>
      <c r="L21" s="410" t="e">
        <f t="shared" si="41"/>
        <v>#REF!</v>
      </c>
      <c r="M21" s="450">
        <f t="shared" si="94"/>
        <v>7116</v>
      </c>
      <c r="N21" s="449" t="e">
        <f t="shared" si="42"/>
        <v>#REF!</v>
      </c>
      <c r="O21" s="451" t="e">
        <f t="shared" si="0"/>
        <v>#REF!</v>
      </c>
      <c r="P21" s="450">
        <f t="shared" si="95"/>
        <v>27784</v>
      </c>
      <c r="Q21" s="449" t="e">
        <f t="shared" si="43"/>
        <v>#REF!</v>
      </c>
      <c r="R21" s="451" t="e">
        <f t="shared" si="1"/>
        <v>#REF!</v>
      </c>
      <c r="S21" s="450">
        <f t="shared" si="96"/>
        <v>6294</v>
      </c>
      <c r="T21" s="449" t="e">
        <f t="shared" si="44"/>
        <v>#REF!</v>
      </c>
      <c r="U21" s="410" t="e">
        <f t="shared" si="45"/>
        <v>#REF!</v>
      </c>
      <c r="V21" s="444">
        <v>7913</v>
      </c>
      <c r="W21" s="449" t="e">
        <f t="shared" si="46"/>
        <v>#REF!</v>
      </c>
      <c r="X21" s="451" t="e">
        <f t="shared" si="2"/>
        <v>#REF!</v>
      </c>
      <c r="Y21" s="446">
        <v>4984</v>
      </c>
      <c r="Z21" s="449" t="e">
        <f t="shared" si="47"/>
        <v>#REF!</v>
      </c>
      <c r="AA21" s="451" t="e">
        <f t="shared" si="3"/>
        <v>#REF!</v>
      </c>
      <c r="AB21" s="444">
        <v>1884</v>
      </c>
      <c r="AC21" s="449" t="e">
        <f t="shared" si="48"/>
        <v>#REF!</v>
      </c>
      <c r="AD21" s="451" t="e">
        <f t="shared" si="4"/>
        <v>#REF!</v>
      </c>
      <c r="AE21" s="447">
        <v>3006</v>
      </c>
      <c r="AF21" s="449" t="e">
        <f t="shared" si="49"/>
        <v>#REF!</v>
      </c>
      <c r="AG21" s="451" t="e">
        <f t="shared" si="5"/>
        <v>#REF!</v>
      </c>
      <c r="AH21" s="447">
        <v>13509</v>
      </c>
      <c r="AI21" s="449" t="e">
        <f t="shared" si="50"/>
        <v>#REF!</v>
      </c>
      <c r="AJ21" s="451" t="e">
        <f t="shared" si="6"/>
        <v>#REF!</v>
      </c>
      <c r="AK21" s="453">
        <v>196054</v>
      </c>
      <c r="AL21" s="449" t="e">
        <f t="shared" si="51"/>
        <v>#REF!</v>
      </c>
      <c r="AM21" s="451" t="e">
        <f t="shared" si="7"/>
        <v>#REF!</v>
      </c>
      <c r="AN21" s="453">
        <v>64865</v>
      </c>
      <c r="AO21" s="449" t="e">
        <f t="shared" si="52"/>
        <v>#REF!</v>
      </c>
      <c r="AP21" s="451" t="e">
        <f t="shared" si="8"/>
        <v>#REF!</v>
      </c>
      <c r="AQ21" s="453">
        <v>57001</v>
      </c>
      <c r="AR21" s="449" t="e">
        <f t="shared" si="53"/>
        <v>#REF!</v>
      </c>
      <c r="AS21" s="451" t="e">
        <f t="shared" si="9"/>
        <v>#REF!</v>
      </c>
      <c r="AT21" s="453">
        <v>29940</v>
      </c>
      <c r="AU21" s="449" t="e">
        <f t="shared" si="54"/>
        <v>#REF!</v>
      </c>
      <c r="AV21" s="451" t="e">
        <f t="shared" si="10"/>
        <v>#REF!</v>
      </c>
      <c r="AW21" s="453">
        <v>41317</v>
      </c>
      <c r="AX21" s="449" t="e">
        <f t="shared" si="55"/>
        <v>#REF!</v>
      </c>
      <c r="AY21" s="451" t="e">
        <f t="shared" si="11"/>
        <v>#REF!</v>
      </c>
      <c r="AZ21" s="448">
        <v>24170</v>
      </c>
      <c r="BA21" s="449" t="e">
        <f t="shared" si="56"/>
        <v>#REF!</v>
      </c>
      <c r="BB21" s="451" t="e">
        <f t="shared" si="12"/>
        <v>#REF!</v>
      </c>
      <c r="BC21" s="453">
        <v>68915</v>
      </c>
      <c r="BD21" s="449" t="e">
        <f t="shared" si="57"/>
        <v>#REF!</v>
      </c>
      <c r="BE21" s="451" t="e">
        <f t="shared" si="13"/>
        <v>#REF!</v>
      </c>
      <c r="BF21" s="451">
        <v>30476</v>
      </c>
      <c r="BG21" s="449" t="e">
        <f t="shared" si="58"/>
        <v>#REF!</v>
      </c>
      <c r="BH21" s="451" t="e">
        <f t="shared" si="97"/>
        <v>#REF!</v>
      </c>
      <c r="BI21" s="448">
        <v>136914</v>
      </c>
      <c r="BJ21" s="449" t="e">
        <f t="shared" si="60"/>
        <v>#REF!</v>
      </c>
      <c r="BK21" s="410" t="e">
        <f t="shared" si="61"/>
        <v>#REF!</v>
      </c>
      <c r="BL21" s="450">
        <f t="shared" si="98"/>
        <v>23978</v>
      </c>
      <c r="BM21" s="449" t="e">
        <f t="shared" si="62"/>
        <v>#REF!</v>
      </c>
      <c r="BN21" s="451" t="e">
        <f t="shared" si="14"/>
        <v>#REF!</v>
      </c>
      <c r="BO21" s="450">
        <f t="shared" si="99"/>
        <v>66730</v>
      </c>
      <c r="BP21" s="449" t="e">
        <f t="shared" si="63"/>
        <v>#REF!</v>
      </c>
      <c r="BQ21" s="451" t="e">
        <f t="shared" si="15"/>
        <v>#REF!</v>
      </c>
      <c r="BR21" s="450">
        <f t="shared" si="100"/>
        <v>146122</v>
      </c>
      <c r="BS21" s="449" t="e">
        <f t="shared" si="64"/>
        <v>#REF!</v>
      </c>
      <c r="BT21" s="410" t="e">
        <f t="shared" si="65"/>
        <v>#REF!</v>
      </c>
      <c r="BU21" s="450">
        <v>130420</v>
      </c>
      <c r="BV21" s="449" t="e">
        <f t="shared" si="16"/>
        <v>#REF!</v>
      </c>
      <c r="BW21" s="451" t="e">
        <f t="shared" si="17"/>
        <v>#REF!</v>
      </c>
      <c r="BX21" s="452">
        <v>26738</v>
      </c>
      <c r="BY21" s="449" t="e">
        <f t="shared" si="66"/>
        <v>#REF!</v>
      </c>
      <c r="BZ21" s="451" t="e">
        <f t="shared" si="18"/>
        <v>#REF!</v>
      </c>
      <c r="CA21" s="450">
        <v>68728</v>
      </c>
      <c r="CB21" s="449" t="e">
        <f t="shared" si="67"/>
        <v>#REF!</v>
      </c>
      <c r="CC21" s="451" t="e">
        <f t="shared" si="19"/>
        <v>#REF!</v>
      </c>
      <c r="CD21" s="453">
        <v>157128</v>
      </c>
      <c r="CE21" s="449" t="e">
        <f t="shared" si="68"/>
        <v>#REF!</v>
      </c>
      <c r="CF21" s="451" t="e">
        <f t="shared" si="20"/>
        <v>#REF!</v>
      </c>
      <c r="CG21" s="453">
        <v>38567</v>
      </c>
      <c r="CH21" s="449" t="e">
        <f t="shared" si="69"/>
        <v>#REF!</v>
      </c>
      <c r="CI21" s="451" t="e">
        <f t="shared" si="21"/>
        <v>#REF!</v>
      </c>
      <c r="CJ21" s="453">
        <v>196054</v>
      </c>
      <c r="CK21" s="449" t="e">
        <f t="shared" si="70"/>
        <v>#REF!</v>
      </c>
      <c r="CL21" s="451" t="e">
        <f t="shared" si="22"/>
        <v>#REF!</v>
      </c>
      <c r="CM21" s="453">
        <v>64865</v>
      </c>
      <c r="CN21" s="449" t="e">
        <f t="shared" si="71"/>
        <v>#REF!</v>
      </c>
      <c r="CO21" s="451" t="e">
        <f t="shared" si="23"/>
        <v>#REF!</v>
      </c>
      <c r="CP21" s="453">
        <v>57001</v>
      </c>
      <c r="CQ21" s="449" t="e">
        <f t="shared" si="72"/>
        <v>#REF!</v>
      </c>
      <c r="CR21" s="451" t="e">
        <f t="shared" si="24"/>
        <v>#REF!</v>
      </c>
      <c r="CS21" s="453">
        <v>29940</v>
      </c>
      <c r="CT21" s="449" t="e">
        <f t="shared" si="73"/>
        <v>#REF!</v>
      </c>
      <c r="CU21" s="451" t="e">
        <f t="shared" si="25"/>
        <v>#REF!</v>
      </c>
      <c r="CV21" s="453">
        <v>41317</v>
      </c>
      <c r="CW21" s="449" t="e">
        <f t="shared" si="74"/>
        <v>#REF!</v>
      </c>
      <c r="CX21" s="451" t="e">
        <f t="shared" si="26"/>
        <v>#REF!</v>
      </c>
      <c r="CY21" s="448">
        <v>24170</v>
      </c>
      <c r="CZ21" s="449" t="e">
        <f t="shared" si="75"/>
        <v>#REF!</v>
      </c>
      <c r="DA21" s="451" t="e">
        <f t="shared" si="27"/>
        <v>#REF!</v>
      </c>
      <c r="DB21" s="453">
        <v>68915</v>
      </c>
      <c r="DC21" s="449" t="e">
        <f t="shared" si="76"/>
        <v>#REF!</v>
      </c>
      <c r="DD21" s="451" t="e">
        <f t="shared" si="28"/>
        <v>#REF!</v>
      </c>
      <c r="DE21" s="451">
        <v>30476</v>
      </c>
      <c r="DF21" s="449" t="e">
        <f t="shared" si="77"/>
        <v>#REF!</v>
      </c>
      <c r="DG21" s="451" t="e">
        <f t="shared" si="101"/>
        <v>#REF!</v>
      </c>
      <c r="DH21" s="448">
        <v>136914</v>
      </c>
      <c r="DI21" s="449" t="e">
        <f t="shared" si="79"/>
        <v>#REF!</v>
      </c>
      <c r="DJ21" s="410" t="e">
        <f t="shared" si="80"/>
        <v>#REF!</v>
      </c>
      <c r="DK21" s="450">
        <f t="shared" si="102"/>
        <v>23978</v>
      </c>
      <c r="DL21" s="449" t="e">
        <f t="shared" si="81"/>
        <v>#REF!</v>
      </c>
      <c r="DM21" s="451" t="e">
        <f t="shared" si="29"/>
        <v>#REF!</v>
      </c>
      <c r="DN21" s="450">
        <f t="shared" si="103"/>
        <v>66730</v>
      </c>
      <c r="DO21" s="449" t="e">
        <f t="shared" si="82"/>
        <v>#REF!</v>
      </c>
      <c r="DP21" s="451" t="e">
        <f t="shared" si="30"/>
        <v>#REF!</v>
      </c>
      <c r="DQ21" s="450">
        <f t="shared" si="104"/>
        <v>146122</v>
      </c>
      <c r="DR21" s="449" t="e">
        <f t="shared" si="83"/>
        <v>#REF!</v>
      </c>
      <c r="DS21" s="410" t="e">
        <f t="shared" si="84"/>
        <v>#REF!</v>
      </c>
      <c r="DT21" s="450">
        <v>130420</v>
      </c>
      <c r="DU21" s="449" t="e">
        <f t="shared" si="85"/>
        <v>#REF!</v>
      </c>
      <c r="DV21" s="451" t="e">
        <f t="shared" si="31"/>
        <v>#REF!</v>
      </c>
      <c r="DW21" s="452">
        <v>26738</v>
      </c>
      <c r="DX21" s="449" t="e">
        <f t="shared" si="86"/>
        <v>#REF!</v>
      </c>
      <c r="DY21" s="451" t="e">
        <f t="shared" si="32"/>
        <v>#REF!</v>
      </c>
      <c r="DZ21" s="450">
        <v>68728</v>
      </c>
      <c r="EA21" s="449" t="e">
        <f t="shared" si="87"/>
        <v>#REF!</v>
      </c>
      <c r="EB21" s="451" t="e">
        <f t="shared" si="33"/>
        <v>#REF!</v>
      </c>
      <c r="EC21" s="453">
        <v>157128</v>
      </c>
      <c r="ED21" s="449" t="e">
        <f t="shared" si="88"/>
        <v>#REF!</v>
      </c>
      <c r="EE21" s="451" t="e">
        <f t="shared" si="34"/>
        <v>#REF!</v>
      </c>
      <c r="EF21" s="453">
        <v>38567</v>
      </c>
      <c r="EG21" s="449" t="e">
        <f t="shared" si="89"/>
        <v>#REF!</v>
      </c>
      <c r="EH21" s="451" t="e">
        <f t="shared" si="35"/>
        <v>#REF!</v>
      </c>
      <c r="EI21" s="453">
        <v>196054</v>
      </c>
      <c r="EJ21" s="449" t="e">
        <f t="shared" si="90"/>
        <v>#REF!</v>
      </c>
      <c r="EK21" s="451" t="e">
        <f t="shared" si="36"/>
        <v>#REF!</v>
      </c>
      <c r="EL21" s="453">
        <v>64865</v>
      </c>
      <c r="EM21" s="449" t="e">
        <f t="shared" si="91"/>
        <v>#REF!</v>
      </c>
      <c r="EN21" s="451" t="e">
        <f t="shared" si="37"/>
        <v>#REF!</v>
      </c>
    </row>
    <row r="22" spans="1:144" ht="15.6" x14ac:dyDescent="0.3">
      <c r="A22" s="257">
        <v>1</v>
      </c>
      <c r="B22" s="591"/>
      <c r="C22" s="282" t="s">
        <v>211</v>
      </c>
      <c r="D22" s="283" t="e">
        <f>#REF!</f>
        <v>#REF!</v>
      </c>
      <c r="E22" s="374" t="e">
        <f>#REF!</f>
        <v>#REF!</v>
      </c>
      <c r="F22" s="375" t="e">
        <f t="shared" si="38"/>
        <v>#REF!</v>
      </c>
      <c r="G22" s="375" t="e">
        <f t="shared" si="39"/>
        <v>#REF!</v>
      </c>
      <c r="H22" s="284" t="e">
        <f>#REF!</f>
        <v>#REF!</v>
      </c>
      <c r="I22" s="284" t="e">
        <f>#REF!</f>
        <v>#REF!</v>
      </c>
      <c r="J22" s="436">
        <v>818</v>
      </c>
      <c r="K22" s="437" t="e">
        <f t="shared" si="40"/>
        <v>#REF!</v>
      </c>
      <c r="L22" s="378" t="e">
        <f t="shared" si="41"/>
        <v>#REF!</v>
      </c>
      <c r="M22" s="438">
        <v>1031</v>
      </c>
      <c r="N22" s="437" t="e">
        <f t="shared" si="42"/>
        <v>#REF!</v>
      </c>
      <c r="O22" s="439" t="e">
        <f t="shared" si="0"/>
        <v>#REF!</v>
      </c>
      <c r="P22" s="438">
        <v>2857</v>
      </c>
      <c r="Q22" s="437" t="e">
        <f t="shared" si="43"/>
        <v>#REF!</v>
      </c>
      <c r="R22" s="439" t="e">
        <f t="shared" si="1"/>
        <v>#REF!</v>
      </c>
      <c r="S22" s="438">
        <v>278</v>
      </c>
      <c r="T22" s="437" t="e">
        <f t="shared" si="44"/>
        <v>#REF!</v>
      </c>
      <c r="U22" s="378" t="e">
        <f t="shared" si="45"/>
        <v>#REF!</v>
      </c>
      <c r="V22" s="438">
        <v>909</v>
      </c>
      <c r="W22" s="437" t="e">
        <f t="shared" si="46"/>
        <v>#REF!</v>
      </c>
      <c r="X22" s="439" t="e">
        <f t="shared" si="2"/>
        <v>#REF!</v>
      </c>
      <c r="Y22" s="436">
        <v>627</v>
      </c>
      <c r="Z22" s="437" t="e">
        <f t="shared" si="47"/>
        <v>#REF!</v>
      </c>
      <c r="AA22" s="439" t="e">
        <f t="shared" si="3"/>
        <v>#REF!</v>
      </c>
      <c r="AB22" s="438">
        <v>278</v>
      </c>
      <c r="AC22" s="437" t="e">
        <f t="shared" si="48"/>
        <v>#REF!</v>
      </c>
      <c r="AD22" s="439" t="e">
        <f t="shared" si="4"/>
        <v>#REF!</v>
      </c>
      <c r="AE22" s="441">
        <v>371</v>
      </c>
      <c r="AF22" s="437" t="e">
        <f t="shared" si="49"/>
        <v>#REF!</v>
      </c>
      <c r="AG22" s="439" t="e">
        <f t="shared" si="5"/>
        <v>#REF!</v>
      </c>
      <c r="AH22" s="441">
        <v>768</v>
      </c>
      <c r="AI22" s="437" t="e">
        <f t="shared" si="50"/>
        <v>#REF!</v>
      </c>
      <c r="AJ22" s="439" t="e">
        <f t="shared" si="6"/>
        <v>#REF!</v>
      </c>
      <c r="AK22" s="441">
        <v>4574</v>
      </c>
      <c r="AL22" s="437" t="e">
        <f t="shared" si="51"/>
        <v>#REF!</v>
      </c>
      <c r="AM22" s="439" t="e">
        <f t="shared" si="7"/>
        <v>#REF!</v>
      </c>
      <c r="AN22" s="441">
        <v>2778</v>
      </c>
      <c r="AO22" s="437" t="e">
        <f t="shared" si="52"/>
        <v>#REF!</v>
      </c>
      <c r="AP22" s="439" t="e">
        <f t="shared" si="8"/>
        <v>#REF!</v>
      </c>
      <c r="AQ22" s="441">
        <v>2272</v>
      </c>
      <c r="AR22" s="437" t="e">
        <f t="shared" si="53"/>
        <v>#REF!</v>
      </c>
      <c r="AS22" s="439" t="e">
        <f t="shared" si="9"/>
        <v>#REF!</v>
      </c>
      <c r="AT22" s="441">
        <v>1309</v>
      </c>
      <c r="AU22" s="437" t="e">
        <f t="shared" si="54"/>
        <v>#REF!</v>
      </c>
      <c r="AV22" s="439" t="e">
        <f t="shared" si="10"/>
        <v>#REF!</v>
      </c>
      <c r="AW22" s="441">
        <v>1735</v>
      </c>
      <c r="AX22" s="437" t="e">
        <f t="shared" si="55"/>
        <v>#REF!</v>
      </c>
      <c r="AY22" s="439" t="e">
        <f t="shared" si="11"/>
        <v>#REF!</v>
      </c>
      <c r="AZ22" s="441">
        <v>956</v>
      </c>
      <c r="BA22" s="437" t="e">
        <f t="shared" si="56"/>
        <v>#REF!</v>
      </c>
      <c r="BB22" s="439" t="e">
        <f t="shared" si="12"/>
        <v>#REF!</v>
      </c>
      <c r="BC22" s="436">
        <v>2327</v>
      </c>
      <c r="BD22" s="437" t="e">
        <f t="shared" si="57"/>
        <v>#REF!</v>
      </c>
      <c r="BE22" s="439" t="e">
        <f t="shared" si="13"/>
        <v>#REF!</v>
      </c>
      <c r="BF22" s="439">
        <v>1258</v>
      </c>
      <c r="BG22" s="437" t="e">
        <f t="shared" si="58"/>
        <v>#REF!</v>
      </c>
      <c r="BH22" s="439" t="e">
        <f>$F22+(BG22/BF22)</f>
        <v>#REF!</v>
      </c>
      <c r="BI22" s="436">
        <v>3071</v>
      </c>
      <c r="BJ22" s="437" t="e">
        <f t="shared" si="60"/>
        <v>#REF!</v>
      </c>
      <c r="BK22" s="378" t="e">
        <f t="shared" si="61"/>
        <v>#REF!</v>
      </c>
      <c r="BL22" s="438">
        <v>901</v>
      </c>
      <c r="BM22" s="437" t="e">
        <f t="shared" si="62"/>
        <v>#REF!</v>
      </c>
      <c r="BN22" s="439" t="e">
        <f t="shared" si="14"/>
        <v>#REF!</v>
      </c>
      <c r="BO22" s="438">
        <v>1803</v>
      </c>
      <c r="BP22" s="437" t="e">
        <f t="shared" si="63"/>
        <v>#REF!</v>
      </c>
      <c r="BQ22" s="439" t="e">
        <f t="shared" si="15"/>
        <v>#REF!</v>
      </c>
      <c r="BR22" s="438">
        <v>4634</v>
      </c>
      <c r="BS22" s="437" t="e">
        <f t="shared" si="64"/>
        <v>#REF!</v>
      </c>
      <c r="BT22" s="378" t="e">
        <f t="shared" si="65"/>
        <v>#REF!</v>
      </c>
      <c r="BU22" s="438">
        <v>3423</v>
      </c>
      <c r="BV22" s="437" t="e">
        <f t="shared" si="16"/>
        <v>#REF!</v>
      </c>
      <c r="BW22" s="439" t="e">
        <f t="shared" si="17"/>
        <v>#REF!</v>
      </c>
      <c r="BX22" s="436">
        <v>780</v>
      </c>
      <c r="BY22" s="437" t="e">
        <f t="shared" si="66"/>
        <v>#REF!</v>
      </c>
      <c r="BZ22" s="439" t="e">
        <f t="shared" si="18"/>
        <v>#REF!</v>
      </c>
      <c r="CA22" s="438">
        <v>2367</v>
      </c>
      <c r="CB22" s="437" t="e">
        <f t="shared" si="67"/>
        <v>#REF!</v>
      </c>
      <c r="CC22" s="439" t="e">
        <f t="shared" si="19"/>
        <v>#REF!</v>
      </c>
      <c r="CD22" s="441">
        <v>4584</v>
      </c>
      <c r="CE22" s="437" t="e">
        <f t="shared" si="68"/>
        <v>#REF!</v>
      </c>
      <c r="CF22" s="439" t="e">
        <f t="shared" si="20"/>
        <v>#REF!</v>
      </c>
      <c r="CG22" s="441">
        <v>1332</v>
      </c>
      <c r="CH22" s="437" t="e">
        <f t="shared" si="69"/>
        <v>#REF!</v>
      </c>
      <c r="CI22" s="439" t="e">
        <f t="shared" si="21"/>
        <v>#REF!</v>
      </c>
      <c r="CJ22" s="441">
        <v>4574</v>
      </c>
      <c r="CK22" s="437" t="e">
        <f t="shared" si="70"/>
        <v>#REF!</v>
      </c>
      <c r="CL22" s="439" t="e">
        <f t="shared" si="22"/>
        <v>#REF!</v>
      </c>
      <c r="CM22" s="441">
        <v>2778</v>
      </c>
      <c r="CN22" s="437" t="e">
        <f t="shared" si="71"/>
        <v>#REF!</v>
      </c>
      <c r="CO22" s="439" t="e">
        <f t="shared" si="23"/>
        <v>#REF!</v>
      </c>
      <c r="CP22" s="441">
        <v>2272</v>
      </c>
      <c r="CQ22" s="437" t="e">
        <f t="shared" si="72"/>
        <v>#REF!</v>
      </c>
      <c r="CR22" s="439" t="e">
        <f t="shared" si="24"/>
        <v>#REF!</v>
      </c>
      <c r="CS22" s="441">
        <v>1309</v>
      </c>
      <c r="CT22" s="437" t="e">
        <f t="shared" si="73"/>
        <v>#REF!</v>
      </c>
      <c r="CU22" s="439" t="e">
        <f t="shared" si="25"/>
        <v>#REF!</v>
      </c>
      <c r="CV22" s="441">
        <v>1735</v>
      </c>
      <c r="CW22" s="437" t="e">
        <f t="shared" si="74"/>
        <v>#REF!</v>
      </c>
      <c r="CX22" s="439" t="e">
        <f t="shared" si="26"/>
        <v>#REF!</v>
      </c>
      <c r="CY22" s="441">
        <v>956</v>
      </c>
      <c r="CZ22" s="437" t="e">
        <f t="shared" si="75"/>
        <v>#REF!</v>
      </c>
      <c r="DA22" s="439" t="e">
        <f t="shared" si="27"/>
        <v>#REF!</v>
      </c>
      <c r="DB22" s="436">
        <v>2327</v>
      </c>
      <c r="DC22" s="437" t="e">
        <f t="shared" si="76"/>
        <v>#REF!</v>
      </c>
      <c r="DD22" s="439" t="e">
        <f t="shared" si="28"/>
        <v>#REF!</v>
      </c>
      <c r="DE22" s="439">
        <v>1258</v>
      </c>
      <c r="DF22" s="437" t="e">
        <f t="shared" si="77"/>
        <v>#REF!</v>
      </c>
      <c r="DG22" s="439" t="e">
        <f>$F22+(DF22/DE22)</f>
        <v>#REF!</v>
      </c>
      <c r="DH22" s="436">
        <v>3071</v>
      </c>
      <c r="DI22" s="437" t="e">
        <f t="shared" si="79"/>
        <v>#REF!</v>
      </c>
      <c r="DJ22" s="378" t="e">
        <f t="shared" si="80"/>
        <v>#REF!</v>
      </c>
      <c r="DK22" s="438">
        <v>901</v>
      </c>
      <c r="DL22" s="437" t="e">
        <f t="shared" si="81"/>
        <v>#REF!</v>
      </c>
      <c r="DM22" s="439" t="e">
        <f t="shared" si="29"/>
        <v>#REF!</v>
      </c>
      <c r="DN22" s="438">
        <v>1803</v>
      </c>
      <c r="DO22" s="437" t="e">
        <f t="shared" si="82"/>
        <v>#REF!</v>
      </c>
      <c r="DP22" s="439" t="e">
        <f t="shared" si="30"/>
        <v>#REF!</v>
      </c>
      <c r="DQ22" s="438">
        <v>4634</v>
      </c>
      <c r="DR22" s="437" t="e">
        <f t="shared" si="83"/>
        <v>#REF!</v>
      </c>
      <c r="DS22" s="378" t="e">
        <f t="shared" si="84"/>
        <v>#REF!</v>
      </c>
      <c r="DT22" s="438">
        <v>3423</v>
      </c>
      <c r="DU22" s="437" t="e">
        <f t="shared" si="85"/>
        <v>#REF!</v>
      </c>
      <c r="DV22" s="439" t="e">
        <f t="shared" si="31"/>
        <v>#REF!</v>
      </c>
      <c r="DW22" s="436">
        <v>780</v>
      </c>
      <c r="DX22" s="437" t="e">
        <f t="shared" si="86"/>
        <v>#REF!</v>
      </c>
      <c r="DY22" s="439" t="e">
        <f t="shared" si="32"/>
        <v>#REF!</v>
      </c>
      <c r="DZ22" s="438">
        <v>2367</v>
      </c>
      <c r="EA22" s="437" t="e">
        <f t="shared" si="87"/>
        <v>#REF!</v>
      </c>
      <c r="EB22" s="439" t="e">
        <f t="shared" si="33"/>
        <v>#REF!</v>
      </c>
      <c r="EC22" s="441">
        <v>4584</v>
      </c>
      <c r="ED22" s="437" t="e">
        <f t="shared" si="88"/>
        <v>#REF!</v>
      </c>
      <c r="EE22" s="439" t="e">
        <f t="shared" si="34"/>
        <v>#REF!</v>
      </c>
      <c r="EF22" s="441">
        <v>1332</v>
      </c>
      <c r="EG22" s="437" t="e">
        <f t="shared" si="89"/>
        <v>#REF!</v>
      </c>
      <c r="EH22" s="439" t="e">
        <f t="shared" si="35"/>
        <v>#REF!</v>
      </c>
      <c r="EI22" s="441">
        <v>4574</v>
      </c>
      <c r="EJ22" s="437" t="e">
        <f t="shared" si="90"/>
        <v>#REF!</v>
      </c>
      <c r="EK22" s="439" t="e">
        <f t="shared" si="36"/>
        <v>#REF!</v>
      </c>
      <c r="EL22" s="441">
        <v>2778</v>
      </c>
      <c r="EM22" s="437" t="e">
        <f t="shared" si="91"/>
        <v>#REF!</v>
      </c>
      <c r="EN22" s="439" t="e">
        <f t="shared" si="37"/>
        <v>#REF!</v>
      </c>
    </row>
    <row r="23" spans="1:144" ht="15.6" x14ac:dyDescent="0.3">
      <c r="A23" s="202">
        <v>2</v>
      </c>
      <c r="B23" s="591"/>
      <c r="C23" s="200" t="s">
        <v>212</v>
      </c>
      <c r="D23" s="285" t="e">
        <f>#REF!</f>
        <v>#REF!</v>
      </c>
      <c r="E23" s="366" t="e">
        <f>#REF!</f>
        <v>#REF!</v>
      </c>
      <c r="F23" s="217" t="e">
        <f t="shared" si="38"/>
        <v>#REF!</v>
      </c>
      <c r="G23" s="217" t="e">
        <f t="shared" si="39"/>
        <v>#REF!</v>
      </c>
      <c r="H23" s="221" t="e">
        <f>#REF!</f>
        <v>#REF!</v>
      </c>
      <c r="I23" s="221" t="e">
        <f>#REF!</f>
        <v>#REF!</v>
      </c>
      <c r="J23" s="442">
        <v>818</v>
      </c>
      <c r="K23" s="443" t="e">
        <f t="shared" si="40"/>
        <v>#REF!</v>
      </c>
      <c r="L23" s="379" t="e">
        <f t="shared" si="41"/>
        <v>#REF!</v>
      </c>
      <c r="M23" s="444">
        <f t="shared" si="94"/>
        <v>1031</v>
      </c>
      <c r="N23" s="443" t="e">
        <f t="shared" si="42"/>
        <v>#REF!</v>
      </c>
      <c r="O23" s="445" t="e">
        <f t="shared" si="0"/>
        <v>#REF!</v>
      </c>
      <c r="P23" s="444">
        <f t="shared" si="95"/>
        <v>2857</v>
      </c>
      <c r="Q23" s="443" t="e">
        <f t="shared" si="43"/>
        <v>#REF!</v>
      </c>
      <c r="R23" s="445" t="e">
        <f t="shared" si="1"/>
        <v>#REF!</v>
      </c>
      <c r="S23" s="444">
        <f t="shared" si="96"/>
        <v>278</v>
      </c>
      <c r="T23" s="443" t="e">
        <f t="shared" si="44"/>
        <v>#REF!</v>
      </c>
      <c r="U23" s="379" t="e">
        <f t="shared" si="45"/>
        <v>#REF!</v>
      </c>
      <c r="V23" s="444">
        <f t="shared" ref="V23:V25" si="105">V22</f>
        <v>909</v>
      </c>
      <c r="W23" s="443" t="e">
        <f t="shared" si="46"/>
        <v>#REF!</v>
      </c>
      <c r="X23" s="445" t="e">
        <f t="shared" si="2"/>
        <v>#REF!</v>
      </c>
      <c r="Y23" s="442">
        <v>627</v>
      </c>
      <c r="Z23" s="443" t="e">
        <f t="shared" si="47"/>
        <v>#REF!</v>
      </c>
      <c r="AA23" s="445" t="e">
        <f t="shared" si="3"/>
        <v>#REF!</v>
      </c>
      <c r="AB23" s="444">
        <v>278</v>
      </c>
      <c r="AC23" s="443" t="e">
        <f t="shared" si="48"/>
        <v>#REF!</v>
      </c>
      <c r="AD23" s="445" t="e">
        <f t="shared" si="4"/>
        <v>#REF!</v>
      </c>
      <c r="AE23" s="447">
        <v>371</v>
      </c>
      <c r="AF23" s="443" t="e">
        <f t="shared" si="49"/>
        <v>#REF!</v>
      </c>
      <c r="AG23" s="445" t="e">
        <f t="shared" si="5"/>
        <v>#REF!</v>
      </c>
      <c r="AH23" s="447">
        <v>768</v>
      </c>
      <c r="AI23" s="443" t="e">
        <f t="shared" si="50"/>
        <v>#REF!</v>
      </c>
      <c r="AJ23" s="445" t="e">
        <f t="shared" si="6"/>
        <v>#REF!</v>
      </c>
      <c r="AK23" s="447">
        <v>4574</v>
      </c>
      <c r="AL23" s="443" t="e">
        <f t="shared" si="51"/>
        <v>#REF!</v>
      </c>
      <c r="AM23" s="445" t="e">
        <f t="shared" si="7"/>
        <v>#REF!</v>
      </c>
      <c r="AN23" s="447">
        <v>2778</v>
      </c>
      <c r="AO23" s="443" t="e">
        <f t="shared" si="52"/>
        <v>#REF!</v>
      </c>
      <c r="AP23" s="445" t="e">
        <f t="shared" si="8"/>
        <v>#REF!</v>
      </c>
      <c r="AQ23" s="447">
        <v>2272</v>
      </c>
      <c r="AR23" s="443" t="e">
        <f t="shared" si="53"/>
        <v>#REF!</v>
      </c>
      <c r="AS23" s="445" t="e">
        <f t="shared" si="9"/>
        <v>#REF!</v>
      </c>
      <c r="AT23" s="447">
        <v>1309</v>
      </c>
      <c r="AU23" s="443" t="e">
        <f t="shared" si="54"/>
        <v>#REF!</v>
      </c>
      <c r="AV23" s="445" t="e">
        <f t="shared" si="10"/>
        <v>#REF!</v>
      </c>
      <c r="AW23" s="447">
        <v>1735</v>
      </c>
      <c r="AX23" s="443" t="e">
        <f t="shared" si="55"/>
        <v>#REF!</v>
      </c>
      <c r="AY23" s="445" t="e">
        <f t="shared" si="11"/>
        <v>#REF!</v>
      </c>
      <c r="AZ23" s="447">
        <v>956</v>
      </c>
      <c r="BA23" s="443" t="e">
        <f t="shared" si="56"/>
        <v>#REF!</v>
      </c>
      <c r="BB23" s="445" t="e">
        <f t="shared" si="12"/>
        <v>#REF!</v>
      </c>
      <c r="BC23" s="442">
        <v>2327</v>
      </c>
      <c r="BD23" s="443" t="e">
        <f t="shared" si="57"/>
        <v>#REF!</v>
      </c>
      <c r="BE23" s="445" t="e">
        <f t="shared" si="13"/>
        <v>#REF!</v>
      </c>
      <c r="BF23" s="445">
        <v>1258</v>
      </c>
      <c r="BG23" s="443" t="e">
        <f t="shared" si="58"/>
        <v>#REF!</v>
      </c>
      <c r="BH23" s="445" t="e">
        <f t="shared" ref="BH23:BH25" si="106">$F23+(BG23/BF23)</f>
        <v>#REF!</v>
      </c>
      <c r="BI23" s="442">
        <v>3071</v>
      </c>
      <c r="BJ23" s="443" t="e">
        <f t="shared" si="60"/>
        <v>#REF!</v>
      </c>
      <c r="BK23" s="379" t="e">
        <f t="shared" si="61"/>
        <v>#REF!</v>
      </c>
      <c r="BL23" s="444">
        <f t="shared" si="98"/>
        <v>901</v>
      </c>
      <c r="BM23" s="443" t="e">
        <f t="shared" si="62"/>
        <v>#REF!</v>
      </c>
      <c r="BN23" s="445" t="e">
        <f t="shared" si="14"/>
        <v>#REF!</v>
      </c>
      <c r="BO23" s="444">
        <f t="shared" si="99"/>
        <v>1803</v>
      </c>
      <c r="BP23" s="443" t="e">
        <f t="shared" si="63"/>
        <v>#REF!</v>
      </c>
      <c r="BQ23" s="445" t="e">
        <f t="shared" si="15"/>
        <v>#REF!</v>
      </c>
      <c r="BR23" s="444">
        <f t="shared" si="100"/>
        <v>4634</v>
      </c>
      <c r="BS23" s="443" t="e">
        <f t="shared" si="64"/>
        <v>#REF!</v>
      </c>
      <c r="BT23" s="379" t="e">
        <f t="shared" si="65"/>
        <v>#REF!</v>
      </c>
      <c r="BU23" s="444">
        <f t="shared" ref="BU23:BU25" si="107">BU22</f>
        <v>3423</v>
      </c>
      <c r="BV23" s="443" t="e">
        <f t="shared" si="16"/>
        <v>#REF!</v>
      </c>
      <c r="BW23" s="445" t="e">
        <f t="shared" si="17"/>
        <v>#REF!</v>
      </c>
      <c r="BX23" s="442">
        <v>780</v>
      </c>
      <c r="BY23" s="443" t="e">
        <f t="shared" si="66"/>
        <v>#REF!</v>
      </c>
      <c r="BZ23" s="445" t="e">
        <f t="shared" si="18"/>
        <v>#REF!</v>
      </c>
      <c r="CA23" s="444">
        <v>2367</v>
      </c>
      <c r="CB23" s="443" t="e">
        <f t="shared" si="67"/>
        <v>#REF!</v>
      </c>
      <c r="CC23" s="445" t="e">
        <f t="shared" si="19"/>
        <v>#REF!</v>
      </c>
      <c r="CD23" s="447">
        <v>4584</v>
      </c>
      <c r="CE23" s="443" t="e">
        <f t="shared" si="68"/>
        <v>#REF!</v>
      </c>
      <c r="CF23" s="445" t="e">
        <f t="shared" si="20"/>
        <v>#REF!</v>
      </c>
      <c r="CG23" s="447">
        <v>1332</v>
      </c>
      <c r="CH23" s="443" t="e">
        <f t="shared" si="69"/>
        <v>#REF!</v>
      </c>
      <c r="CI23" s="445" t="e">
        <f t="shared" si="21"/>
        <v>#REF!</v>
      </c>
      <c r="CJ23" s="447">
        <v>4574</v>
      </c>
      <c r="CK23" s="443" t="e">
        <f t="shared" si="70"/>
        <v>#REF!</v>
      </c>
      <c r="CL23" s="445" t="e">
        <f t="shared" si="22"/>
        <v>#REF!</v>
      </c>
      <c r="CM23" s="447">
        <v>2778</v>
      </c>
      <c r="CN23" s="443" t="e">
        <f t="shared" si="71"/>
        <v>#REF!</v>
      </c>
      <c r="CO23" s="445" t="e">
        <f t="shared" si="23"/>
        <v>#REF!</v>
      </c>
      <c r="CP23" s="447">
        <v>2272</v>
      </c>
      <c r="CQ23" s="443" t="e">
        <f t="shared" si="72"/>
        <v>#REF!</v>
      </c>
      <c r="CR23" s="445" t="e">
        <f t="shared" si="24"/>
        <v>#REF!</v>
      </c>
      <c r="CS23" s="447">
        <v>1309</v>
      </c>
      <c r="CT23" s="443" t="e">
        <f t="shared" si="73"/>
        <v>#REF!</v>
      </c>
      <c r="CU23" s="445" t="e">
        <f t="shared" si="25"/>
        <v>#REF!</v>
      </c>
      <c r="CV23" s="447">
        <v>1735</v>
      </c>
      <c r="CW23" s="443" t="e">
        <f t="shared" si="74"/>
        <v>#REF!</v>
      </c>
      <c r="CX23" s="445" t="e">
        <f t="shared" si="26"/>
        <v>#REF!</v>
      </c>
      <c r="CY23" s="447">
        <v>956</v>
      </c>
      <c r="CZ23" s="443" t="e">
        <f t="shared" si="75"/>
        <v>#REF!</v>
      </c>
      <c r="DA23" s="445" t="e">
        <f t="shared" si="27"/>
        <v>#REF!</v>
      </c>
      <c r="DB23" s="442">
        <v>2327</v>
      </c>
      <c r="DC23" s="443" t="e">
        <f t="shared" si="76"/>
        <v>#REF!</v>
      </c>
      <c r="DD23" s="445" t="e">
        <f t="shared" si="28"/>
        <v>#REF!</v>
      </c>
      <c r="DE23" s="445">
        <v>1258</v>
      </c>
      <c r="DF23" s="443" t="e">
        <f t="shared" si="77"/>
        <v>#REF!</v>
      </c>
      <c r="DG23" s="445" t="e">
        <f t="shared" ref="DG23:DG25" si="108">$F23+(DF23/DE23)</f>
        <v>#REF!</v>
      </c>
      <c r="DH23" s="442">
        <v>3071</v>
      </c>
      <c r="DI23" s="443" t="e">
        <f t="shared" si="79"/>
        <v>#REF!</v>
      </c>
      <c r="DJ23" s="379" t="e">
        <f t="shared" si="80"/>
        <v>#REF!</v>
      </c>
      <c r="DK23" s="444">
        <f t="shared" si="102"/>
        <v>901</v>
      </c>
      <c r="DL23" s="443" t="e">
        <f t="shared" si="81"/>
        <v>#REF!</v>
      </c>
      <c r="DM23" s="445" t="e">
        <f t="shared" si="29"/>
        <v>#REF!</v>
      </c>
      <c r="DN23" s="444">
        <f t="shared" si="103"/>
        <v>1803</v>
      </c>
      <c r="DO23" s="443" t="e">
        <f t="shared" si="82"/>
        <v>#REF!</v>
      </c>
      <c r="DP23" s="445" t="e">
        <f t="shared" si="30"/>
        <v>#REF!</v>
      </c>
      <c r="DQ23" s="444">
        <f t="shared" si="104"/>
        <v>4634</v>
      </c>
      <c r="DR23" s="443" t="e">
        <f t="shared" si="83"/>
        <v>#REF!</v>
      </c>
      <c r="DS23" s="379" t="e">
        <f t="shared" si="84"/>
        <v>#REF!</v>
      </c>
      <c r="DT23" s="444">
        <f t="shared" ref="DT23:DT25" si="109">DT22</f>
        <v>3423</v>
      </c>
      <c r="DU23" s="443" t="e">
        <f t="shared" si="85"/>
        <v>#REF!</v>
      </c>
      <c r="DV23" s="445" t="e">
        <f t="shared" si="31"/>
        <v>#REF!</v>
      </c>
      <c r="DW23" s="442">
        <v>780</v>
      </c>
      <c r="DX23" s="443" t="e">
        <f t="shared" si="86"/>
        <v>#REF!</v>
      </c>
      <c r="DY23" s="445" t="e">
        <f t="shared" si="32"/>
        <v>#REF!</v>
      </c>
      <c r="DZ23" s="444">
        <v>2367</v>
      </c>
      <c r="EA23" s="443" t="e">
        <f t="shared" si="87"/>
        <v>#REF!</v>
      </c>
      <c r="EB23" s="445" t="e">
        <f t="shared" si="33"/>
        <v>#REF!</v>
      </c>
      <c r="EC23" s="447">
        <v>4584</v>
      </c>
      <c r="ED23" s="443" t="e">
        <f t="shared" si="88"/>
        <v>#REF!</v>
      </c>
      <c r="EE23" s="445" t="e">
        <f t="shared" si="34"/>
        <v>#REF!</v>
      </c>
      <c r="EF23" s="447">
        <v>1332</v>
      </c>
      <c r="EG23" s="443" t="e">
        <f t="shared" si="89"/>
        <v>#REF!</v>
      </c>
      <c r="EH23" s="445" t="e">
        <f t="shared" si="35"/>
        <v>#REF!</v>
      </c>
      <c r="EI23" s="447">
        <v>4574</v>
      </c>
      <c r="EJ23" s="443" t="e">
        <f t="shared" si="90"/>
        <v>#REF!</v>
      </c>
      <c r="EK23" s="445" t="e">
        <f t="shared" si="36"/>
        <v>#REF!</v>
      </c>
      <c r="EL23" s="447">
        <v>2778</v>
      </c>
      <c r="EM23" s="443" t="e">
        <f t="shared" si="91"/>
        <v>#REF!</v>
      </c>
      <c r="EN23" s="445" t="e">
        <f t="shared" si="37"/>
        <v>#REF!</v>
      </c>
    </row>
    <row r="24" spans="1:144" ht="15.6" x14ac:dyDescent="0.3">
      <c r="A24" s="203">
        <v>3</v>
      </c>
      <c r="B24" s="591"/>
      <c r="C24" s="200" t="s">
        <v>213</v>
      </c>
      <c r="D24" s="285" t="e">
        <f>#REF!</f>
        <v>#REF!</v>
      </c>
      <c r="E24" s="366" t="e">
        <f>#REF!</f>
        <v>#REF!</v>
      </c>
      <c r="F24" s="217" t="e">
        <f t="shared" si="38"/>
        <v>#REF!</v>
      </c>
      <c r="G24" s="217" t="e">
        <f t="shared" si="39"/>
        <v>#REF!</v>
      </c>
      <c r="H24" s="221" t="e">
        <f>#REF!</f>
        <v>#REF!</v>
      </c>
      <c r="I24" s="221" t="e">
        <f>#REF!</f>
        <v>#REF!</v>
      </c>
      <c r="J24" s="442">
        <v>818</v>
      </c>
      <c r="K24" s="443" t="e">
        <f t="shared" si="40"/>
        <v>#REF!</v>
      </c>
      <c r="L24" s="379" t="e">
        <f t="shared" si="41"/>
        <v>#REF!</v>
      </c>
      <c r="M24" s="444">
        <f t="shared" si="94"/>
        <v>1031</v>
      </c>
      <c r="N24" s="443" t="e">
        <f t="shared" si="42"/>
        <v>#REF!</v>
      </c>
      <c r="O24" s="445" t="e">
        <f t="shared" si="0"/>
        <v>#REF!</v>
      </c>
      <c r="P24" s="444">
        <f t="shared" si="95"/>
        <v>2857</v>
      </c>
      <c r="Q24" s="443" t="e">
        <f t="shared" si="43"/>
        <v>#REF!</v>
      </c>
      <c r="R24" s="445" t="e">
        <f t="shared" si="1"/>
        <v>#REF!</v>
      </c>
      <c r="S24" s="444">
        <f t="shared" si="96"/>
        <v>278</v>
      </c>
      <c r="T24" s="443" t="e">
        <f t="shared" si="44"/>
        <v>#REF!</v>
      </c>
      <c r="U24" s="379" t="e">
        <f t="shared" si="45"/>
        <v>#REF!</v>
      </c>
      <c r="V24" s="444">
        <f t="shared" si="105"/>
        <v>909</v>
      </c>
      <c r="W24" s="443" t="e">
        <f t="shared" si="46"/>
        <v>#REF!</v>
      </c>
      <c r="X24" s="445" t="e">
        <f t="shared" si="2"/>
        <v>#REF!</v>
      </c>
      <c r="Y24" s="442">
        <v>627</v>
      </c>
      <c r="Z24" s="443" t="e">
        <f t="shared" si="47"/>
        <v>#REF!</v>
      </c>
      <c r="AA24" s="445" t="e">
        <f t="shared" si="3"/>
        <v>#REF!</v>
      </c>
      <c r="AB24" s="444">
        <v>278</v>
      </c>
      <c r="AC24" s="443" t="e">
        <f t="shared" si="48"/>
        <v>#REF!</v>
      </c>
      <c r="AD24" s="445" t="e">
        <f t="shared" si="4"/>
        <v>#REF!</v>
      </c>
      <c r="AE24" s="447">
        <v>371</v>
      </c>
      <c r="AF24" s="443" t="e">
        <f t="shared" si="49"/>
        <v>#REF!</v>
      </c>
      <c r="AG24" s="445" t="e">
        <f t="shared" si="5"/>
        <v>#REF!</v>
      </c>
      <c r="AH24" s="447">
        <v>768</v>
      </c>
      <c r="AI24" s="443" t="e">
        <f t="shared" si="50"/>
        <v>#REF!</v>
      </c>
      <c r="AJ24" s="445" t="e">
        <f t="shared" si="6"/>
        <v>#REF!</v>
      </c>
      <c r="AK24" s="447">
        <v>4574</v>
      </c>
      <c r="AL24" s="443" t="e">
        <f t="shared" si="51"/>
        <v>#REF!</v>
      </c>
      <c r="AM24" s="445" t="e">
        <f t="shared" si="7"/>
        <v>#REF!</v>
      </c>
      <c r="AN24" s="447">
        <v>2778</v>
      </c>
      <c r="AO24" s="443" t="e">
        <f t="shared" si="52"/>
        <v>#REF!</v>
      </c>
      <c r="AP24" s="445" t="e">
        <f t="shared" si="8"/>
        <v>#REF!</v>
      </c>
      <c r="AQ24" s="447">
        <v>2272</v>
      </c>
      <c r="AR24" s="443" t="e">
        <f t="shared" si="53"/>
        <v>#REF!</v>
      </c>
      <c r="AS24" s="445" t="e">
        <f t="shared" si="9"/>
        <v>#REF!</v>
      </c>
      <c r="AT24" s="447">
        <v>1309</v>
      </c>
      <c r="AU24" s="443" t="e">
        <f t="shared" si="54"/>
        <v>#REF!</v>
      </c>
      <c r="AV24" s="445" t="e">
        <f t="shared" si="10"/>
        <v>#REF!</v>
      </c>
      <c r="AW24" s="447">
        <v>1735</v>
      </c>
      <c r="AX24" s="443" t="e">
        <f t="shared" si="55"/>
        <v>#REF!</v>
      </c>
      <c r="AY24" s="445" t="e">
        <f t="shared" si="11"/>
        <v>#REF!</v>
      </c>
      <c r="AZ24" s="447">
        <v>956</v>
      </c>
      <c r="BA24" s="443" t="e">
        <f t="shared" si="56"/>
        <v>#REF!</v>
      </c>
      <c r="BB24" s="445" t="e">
        <f t="shared" si="12"/>
        <v>#REF!</v>
      </c>
      <c r="BC24" s="442">
        <v>2327</v>
      </c>
      <c r="BD24" s="443" t="e">
        <f t="shared" si="57"/>
        <v>#REF!</v>
      </c>
      <c r="BE24" s="445" t="e">
        <f t="shared" si="13"/>
        <v>#REF!</v>
      </c>
      <c r="BF24" s="445">
        <v>1258</v>
      </c>
      <c r="BG24" s="443" t="e">
        <f t="shared" si="58"/>
        <v>#REF!</v>
      </c>
      <c r="BH24" s="445" t="e">
        <f t="shared" si="106"/>
        <v>#REF!</v>
      </c>
      <c r="BI24" s="442">
        <v>3071</v>
      </c>
      <c r="BJ24" s="443" t="e">
        <f t="shared" si="60"/>
        <v>#REF!</v>
      </c>
      <c r="BK24" s="379" t="e">
        <f t="shared" si="61"/>
        <v>#REF!</v>
      </c>
      <c r="BL24" s="444">
        <f t="shared" si="98"/>
        <v>901</v>
      </c>
      <c r="BM24" s="443" t="e">
        <f t="shared" si="62"/>
        <v>#REF!</v>
      </c>
      <c r="BN24" s="445" t="e">
        <f t="shared" si="14"/>
        <v>#REF!</v>
      </c>
      <c r="BO24" s="444">
        <f t="shared" si="99"/>
        <v>1803</v>
      </c>
      <c r="BP24" s="443" t="e">
        <f t="shared" si="63"/>
        <v>#REF!</v>
      </c>
      <c r="BQ24" s="445" t="e">
        <f t="shared" si="15"/>
        <v>#REF!</v>
      </c>
      <c r="BR24" s="444">
        <f t="shared" si="100"/>
        <v>4634</v>
      </c>
      <c r="BS24" s="443" t="e">
        <f t="shared" si="64"/>
        <v>#REF!</v>
      </c>
      <c r="BT24" s="379" t="e">
        <f t="shared" si="65"/>
        <v>#REF!</v>
      </c>
      <c r="BU24" s="444">
        <f t="shared" si="107"/>
        <v>3423</v>
      </c>
      <c r="BV24" s="443" t="e">
        <f t="shared" si="16"/>
        <v>#REF!</v>
      </c>
      <c r="BW24" s="445" t="e">
        <f t="shared" si="17"/>
        <v>#REF!</v>
      </c>
      <c r="BX24" s="442">
        <v>780</v>
      </c>
      <c r="BY24" s="443" t="e">
        <f t="shared" si="66"/>
        <v>#REF!</v>
      </c>
      <c r="BZ24" s="445" t="e">
        <f t="shared" si="18"/>
        <v>#REF!</v>
      </c>
      <c r="CA24" s="444">
        <v>2367</v>
      </c>
      <c r="CB24" s="443" t="e">
        <f t="shared" si="67"/>
        <v>#REF!</v>
      </c>
      <c r="CC24" s="445" t="e">
        <f t="shared" si="19"/>
        <v>#REF!</v>
      </c>
      <c r="CD24" s="447">
        <v>4584</v>
      </c>
      <c r="CE24" s="443" t="e">
        <f t="shared" si="68"/>
        <v>#REF!</v>
      </c>
      <c r="CF24" s="445" t="e">
        <f t="shared" si="20"/>
        <v>#REF!</v>
      </c>
      <c r="CG24" s="447">
        <v>1332</v>
      </c>
      <c r="CH24" s="443" t="e">
        <f t="shared" si="69"/>
        <v>#REF!</v>
      </c>
      <c r="CI24" s="445" t="e">
        <f t="shared" si="21"/>
        <v>#REF!</v>
      </c>
      <c r="CJ24" s="447">
        <v>4574</v>
      </c>
      <c r="CK24" s="443" t="e">
        <f t="shared" si="70"/>
        <v>#REF!</v>
      </c>
      <c r="CL24" s="445" t="e">
        <f t="shared" si="22"/>
        <v>#REF!</v>
      </c>
      <c r="CM24" s="447">
        <v>2778</v>
      </c>
      <c r="CN24" s="443" t="e">
        <f t="shared" si="71"/>
        <v>#REF!</v>
      </c>
      <c r="CO24" s="445" t="e">
        <f t="shared" si="23"/>
        <v>#REF!</v>
      </c>
      <c r="CP24" s="447">
        <v>2272</v>
      </c>
      <c r="CQ24" s="443" t="e">
        <f t="shared" si="72"/>
        <v>#REF!</v>
      </c>
      <c r="CR24" s="445" t="e">
        <f t="shared" si="24"/>
        <v>#REF!</v>
      </c>
      <c r="CS24" s="447">
        <v>1309</v>
      </c>
      <c r="CT24" s="443" t="e">
        <f t="shared" si="73"/>
        <v>#REF!</v>
      </c>
      <c r="CU24" s="445" t="e">
        <f t="shared" si="25"/>
        <v>#REF!</v>
      </c>
      <c r="CV24" s="447">
        <v>1735</v>
      </c>
      <c r="CW24" s="443" t="e">
        <f t="shared" si="74"/>
        <v>#REF!</v>
      </c>
      <c r="CX24" s="445" t="e">
        <f t="shared" si="26"/>
        <v>#REF!</v>
      </c>
      <c r="CY24" s="447">
        <v>956</v>
      </c>
      <c r="CZ24" s="443" t="e">
        <f t="shared" si="75"/>
        <v>#REF!</v>
      </c>
      <c r="DA24" s="445" t="e">
        <f t="shared" si="27"/>
        <v>#REF!</v>
      </c>
      <c r="DB24" s="442">
        <v>2327</v>
      </c>
      <c r="DC24" s="443" t="e">
        <f t="shared" si="76"/>
        <v>#REF!</v>
      </c>
      <c r="DD24" s="445" t="e">
        <f t="shared" si="28"/>
        <v>#REF!</v>
      </c>
      <c r="DE24" s="445">
        <v>1258</v>
      </c>
      <c r="DF24" s="443" t="e">
        <f t="shared" si="77"/>
        <v>#REF!</v>
      </c>
      <c r="DG24" s="445" t="e">
        <f t="shared" si="108"/>
        <v>#REF!</v>
      </c>
      <c r="DH24" s="442">
        <v>3071</v>
      </c>
      <c r="DI24" s="443" t="e">
        <f t="shared" si="79"/>
        <v>#REF!</v>
      </c>
      <c r="DJ24" s="379" t="e">
        <f t="shared" si="80"/>
        <v>#REF!</v>
      </c>
      <c r="DK24" s="444">
        <f t="shared" si="102"/>
        <v>901</v>
      </c>
      <c r="DL24" s="443" t="e">
        <f t="shared" si="81"/>
        <v>#REF!</v>
      </c>
      <c r="DM24" s="445" t="e">
        <f t="shared" si="29"/>
        <v>#REF!</v>
      </c>
      <c r="DN24" s="444">
        <f t="shared" si="103"/>
        <v>1803</v>
      </c>
      <c r="DO24" s="443" t="e">
        <f t="shared" si="82"/>
        <v>#REF!</v>
      </c>
      <c r="DP24" s="445" t="e">
        <f t="shared" si="30"/>
        <v>#REF!</v>
      </c>
      <c r="DQ24" s="444">
        <f t="shared" si="104"/>
        <v>4634</v>
      </c>
      <c r="DR24" s="443" t="e">
        <f t="shared" si="83"/>
        <v>#REF!</v>
      </c>
      <c r="DS24" s="379" t="e">
        <f t="shared" si="84"/>
        <v>#REF!</v>
      </c>
      <c r="DT24" s="444">
        <f t="shared" si="109"/>
        <v>3423</v>
      </c>
      <c r="DU24" s="443" t="e">
        <f t="shared" si="85"/>
        <v>#REF!</v>
      </c>
      <c r="DV24" s="445" t="e">
        <f t="shared" si="31"/>
        <v>#REF!</v>
      </c>
      <c r="DW24" s="442">
        <v>780</v>
      </c>
      <c r="DX24" s="443" t="e">
        <f t="shared" si="86"/>
        <v>#REF!</v>
      </c>
      <c r="DY24" s="445" t="e">
        <f t="shared" si="32"/>
        <v>#REF!</v>
      </c>
      <c r="DZ24" s="444">
        <v>2367</v>
      </c>
      <c r="EA24" s="443" t="e">
        <f t="shared" si="87"/>
        <v>#REF!</v>
      </c>
      <c r="EB24" s="445" t="e">
        <f t="shared" si="33"/>
        <v>#REF!</v>
      </c>
      <c r="EC24" s="447">
        <v>4584</v>
      </c>
      <c r="ED24" s="443" t="e">
        <f t="shared" si="88"/>
        <v>#REF!</v>
      </c>
      <c r="EE24" s="445" t="e">
        <f t="shared" si="34"/>
        <v>#REF!</v>
      </c>
      <c r="EF24" s="447">
        <v>1332</v>
      </c>
      <c r="EG24" s="443" t="e">
        <f t="shared" si="89"/>
        <v>#REF!</v>
      </c>
      <c r="EH24" s="445" t="e">
        <f t="shared" si="35"/>
        <v>#REF!</v>
      </c>
      <c r="EI24" s="447">
        <v>4574</v>
      </c>
      <c r="EJ24" s="443" t="e">
        <f t="shared" si="90"/>
        <v>#REF!</v>
      </c>
      <c r="EK24" s="445" t="e">
        <f t="shared" si="36"/>
        <v>#REF!</v>
      </c>
      <c r="EL24" s="447">
        <v>2778</v>
      </c>
      <c r="EM24" s="443" t="e">
        <f t="shared" si="91"/>
        <v>#REF!</v>
      </c>
      <c r="EN24" s="445" t="e">
        <f t="shared" si="37"/>
        <v>#REF!</v>
      </c>
    </row>
    <row r="25" spans="1:144" ht="16.2" thickBot="1" x14ac:dyDescent="0.35">
      <c r="A25" s="263">
        <v>4</v>
      </c>
      <c r="B25" s="591"/>
      <c r="C25" s="286" t="s">
        <v>214</v>
      </c>
      <c r="D25" s="287" t="e">
        <f>#REF!</f>
        <v>#REF!</v>
      </c>
      <c r="E25" s="376" t="e">
        <f>#REF!</f>
        <v>#REF!</v>
      </c>
      <c r="F25" s="377" t="e">
        <f t="shared" si="38"/>
        <v>#REF!</v>
      </c>
      <c r="G25" s="377" t="e">
        <f t="shared" si="39"/>
        <v>#REF!</v>
      </c>
      <c r="H25" s="288" t="e">
        <f>#REF!</f>
        <v>#REF!</v>
      </c>
      <c r="I25" s="288" t="e">
        <f>#REF!</f>
        <v>#REF!</v>
      </c>
      <c r="J25" s="454">
        <v>818</v>
      </c>
      <c r="K25" s="455" t="e">
        <f t="shared" si="40"/>
        <v>#REF!</v>
      </c>
      <c r="L25" s="380" t="e">
        <f t="shared" si="41"/>
        <v>#REF!</v>
      </c>
      <c r="M25" s="456">
        <v>1031</v>
      </c>
      <c r="N25" s="455" t="e">
        <f t="shared" si="42"/>
        <v>#REF!</v>
      </c>
      <c r="O25" s="457" t="e">
        <f t="shared" si="0"/>
        <v>#REF!</v>
      </c>
      <c r="P25" s="456">
        <v>1803</v>
      </c>
      <c r="Q25" s="455" t="e">
        <f t="shared" si="43"/>
        <v>#REF!</v>
      </c>
      <c r="R25" s="457" t="e">
        <f t="shared" si="1"/>
        <v>#REF!</v>
      </c>
      <c r="S25" s="456">
        <f t="shared" si="96"/>
        <v>278</v>
      </c>
      <c r="T25" s="455" t="e">
        <f t="shared" si="44"/>
        <v>#REF!</v>
      </c>
      <c r="U25" s="380" t="e">
        <f t="shared" si="45"/>
        <v>#REF!</v>
      </c>
      <c r="V25" s="456">
        <f t="shared" si="105"/>
        <v>909</v>
      </c>
      <c r="W25" s="455" t="e">
        <f t="shared" si="46"/>
        <v>#REF!</v>
      </c>
      <c r="X25" s="457" t="e">
        <f t="shared" si="2"/>
        <v>#REF!</v>
      </c>
      <c r="Y25" s="442">
        <v>627</v>
      </c>
      <c r="Z25" s="455" t="e">
        <f t="shared" si="47"/>
        <v>#REF!</v>
      </c>
      <c r="AA25" s="457" t="e">
        <f t="shared" si="3"/>
        <v>#REF!</v>
      </c>
      <c r="AB25" s="444">
        <v>278</v>
      </c>
      <c r="AC25" s="455" t="e">
        <f t="shared" si="48"/>
        <v>#REF!</v>
      </c>
      <c r="AD25" s="457" t="e">
        <f t="shared" si="4"/>
        <v>#REF!</v>
      </c>
      <c r="AE25" s="447">
        <v>371</v>
      </c>
      <c r="AF25" s="455" t="e">
        <f t="shared" si="49"/>
        <v>#REF!</v>
      </c>
      <c r="AG25" s="457" t="e">
        <f t="shared" si="5"/>
        <v>#REF!</v>
      </c>
      <c r="AH25" s="447">
        <v>768</v>
      </c>
      <c r="AI25" s="455" t="e">
        <f t="shared" si="50"/>
        <v>#REF!</v>
      </c>
      <c r="AJ25" s="457" t="e">
        <f t="shared" si="6"/>
        <v>#REF!</v>
      </c>
      <c r="AK25" s="458">
        <v>4574</v>
      </c>
      <c r="AL25" s="455" t="e">
        <f t="shared" si="51"/>
        <v>#REF!</v>
      </c>
      <c r="AM25" s="457" t="e">
        <f t="shared" si="7"/>
        <v>#REF!</v>
      </c>
      <c r="AN25" s="458">
        <v>2778</v>
      </c>
      <c r="AO25" s="455" t="e">
        <f t="shared" si="52"/>
        <v>#REF!</v>
      </c>
      <c r="AP25" s="457" t="e">
        <f t="shared" si="8"/>
        <v>#REF!</v>
      </c>
      <c r="AQ25" s="458">
        <v>2272</v>
      </c>
      <c r="AR25" s="455" t="e">
        <f t="shared" si="53"/>
        <v>#REF!</v>
      </c>
      <c r="AS25" s="457" t="e">
        <f t="shared" si="9"/>
        <v>#REF!</v>
      </c>
      <c r="AT25" s="458">
        <v>1309</v>
      </c>
      <c r="AU25" s="455" t="e">
        <f t="shared" si="54"/>
        <v>#REF!</v>
      </c>
      <c r="AV25" s="457" t="e">
        <f t="shared" si="10"/>
        <v>#REF!</v>
      </c>
      <c r="AW25" s="458">
        <v>1735</v>
      </c>
      <c r="AX25" s="455" t="e">
        <f t="shared" si="55"/>
        <v>#REF!</v>
      </c>
      <c r="AY25" s="457" t="e">
        <f t="shared" si="11"/>
        <v>#REF!</v>
      </c>
      <c r="AZ25" s="458">
        <v>956</v>
      </c>
      <c r="BA25" s="455" t="e">
        <f t="shared" si="56"/>
        <v>#REF!</v>
      </c>
      <c r="BB25" s="457" t="e">
        <f t="shared" si="12"/>
        <v>#REF!</v>
      </c>
      <c r="BC25" s="454">
        <v>2327</v>
      </c>
      <c r="BD25" s="455" t="e">
        <f t="shared" si="57"/>
        <v>#REF!</v>
      </c>
      <c r="BE25" s="457" t="e">
        <f t="shared" si="13"/>
        <v>#REF!</v>
      </c>
      <c r="BF25" s="457">
        <v>1258</v>
      </c>
      <c r="BG25" s="455" t="e">
        <f t="shared" si="58"/>
        <v>#REF!</v>
      </c>
      <c r="BH25" s="457" t="e">
        <f t="shared" si="106"/>
        <v>#REF!</v>
      </c>
      <c r="BI25" s="454">
        <v>3071</v>
      </c>
      <c r="BJ25" s="455" t="e">
        <f t="shared" si="60"/>
        <v>#REF!</v>
      </c>
      <c r="BK25" s="380" t="e">
        <f t="shared" si="61"/>
        <v>#REF!</v>
      </c>
      <c r="BL25" s="456">
        <v>901</v>
      </c>
      <c r="BM25" s="455" t="e">
        <f t="shared" si="62"/>
        <v>#REF!</v>
      </c>
      <c r="BN25" s="457" t="e">
        <f t="shared" si="14"/>
        <v>#REF!</v>
      </c>
      <c r="BO25" s="456">
        <v>1803</v>
      </c>
      <c r="BP25" s="455" t="e">
        <f t="shared" si="63"/>
        <v>#REF!</v>
      </c>
      <c r="BQ25" s="457" t="e">
        <f t="shared" si="15"/>
        <v>#REF!</v>
      </c>
      <c r="BR25" s="456">
        <f t="shared" si="100"/>
        <v>4634</v>
      </c>
      <c r="BS25" s="455" t="e">
        <f t="shared" si="64"/>
        <v>#REF!</v>
      </c>
      <c r="BT25" s="380" t="e">
        <f t="shared" si="65"/>
        <v>#REF!</v>
      </c>
      <c r="BU25" s="456">
        <f t="shared" si="107"/>
        <v>3423</v>
      </c>
      <c r="BV25" s="455" t="e">
        <f t="shared" si="16"/>
        <v>#REF!</v>
      </c>
      <c r="BW25" s="457" t="e">
        <f t="shared" si="17"/>
        <v>#REF!</v>
      </c>
      <c r="BX25" s="454">
        <v>780</v>
      </c>
      <c r="BY25" s="455" t="e">
        <f t="shared" si="66"/>
        <v>#REF!</v>
      </c>
      <c r="BZ25" s="457" t="e">
        <f t="shared" si="18"/>
        <v>#REF!</v>
      </c>
      <c r="CA25" s="456">
        <v>2367</v>
      </c>
      <c r="CB25" s="455" t="e">
        <f t="shared" si="67"/>
        <v>#REF!</v>
      </c>
      <c r="CC25" s="457" t="e">
        <f t="shared" si="19"/>
        <v>#REF!</v>
      </c>
      <c r="CD25" s="458">
        <v>4584</v>
      </c>
      <c r="CE25" s="455" t="e">
        <f t="shared" si="68"/>
        <v>#REF!</v>
      </c>
      <c r="CF25" s="457" t="e">
        <f t="shared" si="20"/>
        <v>#REF!</v>
      </c>
      <c r="CG25" s="458">
        <v>1332</v>
      </c>
      <c r="CH25" s="455" t="e">
        <f t="shared" si="69"/>
        <v>#REF!</v>
      </c>
      <c r="CI25" s="457" t="e">
        <f t="shared" si="21"/>
        <v>#REF!</v>
      </c>
      <c r="CJ25" s="458">
        <v>4574</v>
      </c>
      <c r="CK25" s="455" t="e">
        <f t="shared" si="70"/>
        <v>#REF!</v>
      </c>
      <c r="CL25" s="457" t="e">
        <f t="shared" si="22"/>
        <v>#REF!</v>
      </c>
      <c r="CM25" s="458">
        <v>2778</v>
      </c>
      <c r="CN25" s="455" t="e">
        <f t="shared" si="71"/>
        <v>#REF!</v>
      </c>
      <c r="CO25" s="457" t="e">
        <f t="shared" si="23"/>
        <v>#REF!</v>
      </c>
      <c r="CP25" s="458">
        <v>2272</v>
      </c>
      <c r="CQ25" s="455" t="e">
        <f t="shared" si="72"/>
        <v>#REF!</v>
      </c>
      <c r="CR25" s="457" t="e">
        <f t="shared" si="24"/>
        <v>#REF!</v>
      </c>
      <c r="CS25" s="458">
        <v>1309</v>
      </c>
      <c r="CT25" s="455" t="e">
        <f t="shared" si="73"/>
        <v>#REF!</v>
      </c>
      <c r="CU25" s="457" t="e">
        <f t="shared" si="25"/>
        <v>#REF!</v>
      </c>
      <c r="CV25" s="458">
        <v>1735</v>
      </c>
      <c r="CW25" s="455" t="e">
        <f t="shared" si="74"/>
        <v>#REF!</v>
      </c>
      <c r="CX25" s="457" t="e">
        <f t="shared" si="26"/>
        <v>#REF!</v>
      </c>
      <c r="CY25" s="458">
        <v>956</v>
      </c>
      <c r="CZ25" s="455" t="e">
        <f t="shared" si="75"/>
        <v>#REF!</v>
      </c>
      <c r="DA25" s="457" t="e">
        <f t="shared" si="27"/>
        <v>#REF!</v>
      </c>
      <c r="DB25" s="454">
        <v>2327</v>
      </c>
      <c r="DC25" s="455" t="e">
        <f t="shared" si="76"/>
        <v>#REF!</v>
      </c>
      <c r="DD25" s="457" t="e">
        <f t="shared" si="28"/>
        <v>#REF!</v>
      </c>
      <c r="DE25" s="457">
        <v>1258</v>
      </c>
      <c r="DF25" s="455" t="e">
        <f t="shared" si="77"/>
        <v>#REF!</v>
      </c>
      <c r="DG25" s="457" t="e">
        <f t="shared" si="108"/>
        <v>#REF!</v>
      </c>
      <c r="DH25" s="454">
        <v>3071</v>
      </c>
      <c r="DI25" s="455" t="e">
        <f t="shared" si="79"/>
        <v>#REF!</v>
      </c>
      <c r="DJ25" s="380" t="e">
        <f t="shared" si="80"/>
        <v>#REF!</v>
      </c>
      <c r="DK25" s="456">
        <v>901</v>
      </c>
      <c r="DL25" s="455" t="e">
        <f t="shared" si="81"/>
        <v>#REF!</v>
      </c>
      <c r="DM25" s="457" t="e">
        <f t="shared" si="29"/>
        <v>#REF!</v>
      </c>
      <c r="DN25" s="456">
        <v>1803</v>
      </c>
      <c r="DO25" s="455" t="e">
        <f t="shared" si="82"/>
        <v>#REF!</v>
      </c>
      <c r="DP25" s="457" t="e">
        <f t="shared" si="30"/>
        <v>#REF!</v>
      </c>
      <c r="DQ25" s="456">
        <f t="shared" si="104"/>
        <v>4634</v>
      </c>
      <c r="DR25" s="455" t="e">
        <f t="shared" si="83"/>
        <v>#REF!</v>
      </c>
      <c r="DS25" s="380" t="e">
        <f t="shared" si="84"/>
        <v>#REF!</v>
      </c>
      <c r="DT25" s="456">
        <f t="shared" si="109"/>
        <v>3423</v>
      </c>
      <c r="DU25" s="455" t="e">
        <f t="shared" si="85"/>
        <v>#REF!</v>
      </c>
      <c r="DV25" s="457" t="e">
        <f t="shared" si="31"/>
        <v>#REF!</v>
      </c>
      <c r="DW25" s="454">
        <v>780</v>
      </c>
      <c r="DX25" s="455" t="e">
        <f t="shared" si="86"/>
        <v>#REF!</v>
      </c>
      <c r="DY25" s="457" t="e">
        <f t="shared" si="32"/>
        <v>#REF!</v>
      </c>
      <c r="DZ25" s="456">
        <v>2367</v>
      </c>
      <c r="EA25" s="455" t="e">
        <f t="shared" si="87"/>
        <v>#REF!</v>
      </c>
      <c r="EB25" s="457" t="e">
        <f t="shared" si="33"/>
        <v>#REF!</v>
      </c>
      <c r="EC25" s="458">
        <v>4584</v>
      </c>
      <c r="ED25" s="455" t="e">
        <f t="shared" si="88"/>
        <v>#REF!</v>
      </c>
      <c r="EE25" s="457" t="e">
        <f t="shared" si="34"/>
        <v>#REF!</v>
      </c>
      <c r="EF25" s="458">
        <v>1332</v>
      </c>
      <c r="EG25" s="455" t="e">
        <f t="shared" si="89"/>
        <v>#REF!</v>
      </c>
      <c r="EH25" s="457" t="e">
        <f t="shared" si="35"/>
        <v>#REF!</v>
      </c>
      <c r="EI25" s="458">
        <v>4574</v>
      </c>
      <c r="EJ25" s="455" t="e">
        <f t="shared" si="90"/>
        <v>#REF!</v>
      </c>
      <c r="EK25" s="457" t="e">
        <f t="shared" si="36"/>
        <v>#REF!</v>
      </c>
      <c r="EL25" s="458">
        <v>2778</v>
      </c>
      <c r="EM25" s="455" t="e">
        <f t="shared" si="91"/>
        <v>#REF!</v>
      </c>
      <c r="EN25" s="457" t="e">
        <f t="shared" si="37"/>
        <v>#REF!</v>
      </c>
    </row>
    <row r="26" spans="1:144" ht="15.6" x14ac:dyDescent="0.3">
      <c r="A26" s="257">
        <v>1</v>
      </c>
      <c r="B26" s="590" t="s">
        <v>185</v>
      </c>
      <c r="C26" s="258" t="s">
        <v>118</v>
      </c>
      <c r="D26" s="259" t="e">
        <f>#REF!</f>
        <v>#REF!</v>
      </c>
      <c r="E26" s="381" t="e">
        <f>#REF!</f>
        <v>#REF!</v>
      </c>
      <c r="F26" s="360" t="e">
        <f t="shared" si="38"/>
        <v>#REF!</v>
      </c>
      <c r="G26" s="360" t="e">
        <f t="shared" si="39"/>
        <v>#REF!</v>
      </c>
      <c r="H26" s="260" t="e">
        <f>#REF!</f>
        <v>#REF!</v>
      </c>
      <c r="I26" s="260" t="e">
        <f>#REF!</f>
        <v>#REF!</v>
      </c>
      <c r="J26" s="353">
        <v>5124</v>
      </c>
      <c r="K26" s="420" t="e">
        <f t="shared" si="40"/>
        <v>#REF!</v>
      </c>
      <c r="L26" s="351" t="e">
        <f t="shared" si="41"/>
        <v>#REF!</v>
      </c>
      <c r="M26" s="494">
        <v>7401</v>
      </c>
      <c r="N26" s="420" t="e">
        <f t="shared" si="42"/>
        <v>#REF!</v>
      </c>
      <c r="O26" s="432" t="e">
        <f t="shared" si="0"/>
        <v>#REF!</v>
      </c>
      <c r="P26" s="459">
        <v>30221</v>
      </c>
      <c r="Q26" s="420" t="e">
        <f t="shared" si="43"/>
        <v>#REF!</v>
      </c>
      <c r="R26" s="432" t="e">
        <f t="shared" si="1"/>
        <v>#REF!</v>
      </c>
      <c r="S26" s="459">
        <v>6683</v>
      </c>
      <c r="T26" s="420" t="e">
        <f t="shared" si="44"/>
        <v>#REF!</v>
      </c>
      <c r="U26" s="351" t="e">
        <f t="shared" si="45"/>
        <v>#REF!</v>
      </c>
      <c r="V26" s="459">
        <v>7820</v>
      </c>
      <c r="W26" s="420" t="e">
        <f t="shared" si="46"/>
        <v>#REF!</v>
      </c>
      <c r="X26" s="432" t="e">
        <f t="shared" si="2"/>
        <v>#REF!</v>
      </c>
      <c r="Y26" s="459">
        <v>4918</v>
      </c>
      <c r="Z26" s="420" t="e">
        <f t="shared" si="47"/>
        <v>#REF!</v>
      </c>
      <c r="AA26" s="432" t="e">
        <f t="shared" si="3"/>
        <v>#REF!</v>
      </c>
      <c r="AB26" s="459">
        <v>2044</v>
      </c>
      <c r="AC26" s="420" t="e">
        <f t="shared" si="48"/>
        <v>#REF!</v>
      </c>
      <c r="AD26" s="432" t="e">
        <f t="shared" si="4"/>
        <v>#REF!</v>
      </c>
      <c r="AE26" s="355">
        <v>2877</v>
      </c>
      <c r="AF26" s="420" t="e">
        <f t="shared" si="49"/>
        <v>#REF!</v>
      </c>
      <c r="AG26" s="432" t="e">
        <f t="shared" si="5"/>
        <v>#REF!</v>
      </c>
      <c r="AH26" s="355">
        <v>14237</v>
      </c>
      <c r="AI26" s="420" t="e">
        <f t="shared" si="50"/>
        <v>#REF!</v>
      </c>
      <c r="AJ26" s="432" t="e">
        <f t="shared" si="6"/>
        <v>#REF!</v>
      </c>
      <c r="AK26" s="355">
        <v>201607</v>
      </c>
      <c r="AL26" s="420" t="e">
        <f t="shared" si="51"/>
        <v>#REF!</v>
      </c>
      <c r="AM26" s="432" t="e">
        <f t="shared" si="7"/>
        <v>#REF!</v>
      </c>
      <c r="AN26" s="355">
        <v>61055</v>
      </c>
      <c r="AO26" s="420" t="e">
        <f t="shared" si="52"/>
        <v>#REF!</v>
      </c>
      <c r="AP26" s="432" t="e">
        <f t="shared" si="8"/>
        <v>#REF!</v>
      </c>
      <c r="AQ26" s="355">
        <v>56791</v>
      </c>
      <c r="AR26" s="420" t="e">
        <f t="shared" si="53"/>
        <v>#REF!</v>
      </c>
      <c r="AS26" s="432" t="e">
        <f t="shared" si="9"/>
        <v>#REF!</v>
      </c>
      <c r="AT26" s="355">
        <v>30671</v>
      </c>
      <c r="AU26" s="420" t="e">
        <f t="shared" si="54"/>
        <v>#REF!</v>
      </c>
      <c r="AV26" s="432" t="e">
        <f t="shared" si="10"/>
        <v>#REF!</v>
      </c>
      <c r="AW26" s="355">
        <v>39767</v>
      </c>
      <c r="AX26" s="420" t="e">
        <f t="shared" si="55"/>
        <v>#REF!</v>
      </c>
      <c r="AY26" s="432" t="e">
        <f t="shared" si="11"/>
        <v>#REF!</v>
      </c>
      <c r="AZ26" s="355">
        <v>23735</v>
      </c>
      <c r="BA26" s="420" t="e">
        <f t="shared" si="56"/>
        <v>#REF!</v>
      </c>
      <c r="BB26" s="432" t="e">
        <f t="shared" si="12"/>
        <v>#REF!</v>
      </c>
      <c r="BC26" s="353">
        <v>64797</v>
      </c>
      <c r="BD26" s="420" t="e">
        <f t="shared" si="57"/>
        <v>#REF!</v>
      </c>
      <c r="BE26" s="432" t="e">
        <f t="shared" si="13"/>
        <v>#REF!</v>
      </c>
      <c r="BF26" s="432">
        <v>28082</v>
      </c>
      <c r="BG26" s="420" t="e">
        <f t="shared" si="58"/>
        <v>#REF!</v>
      </c>
      <c r="BH26" s="432" t="e">
        <f>$F26+(BG26/BF26)</f>
        <v>#REF!</v>
      </c>
      <c r="BI26" s="353">
        <v>143270</v>
      </c>
      <c r="BJ26" s="420" t="e">
        <f t="shared" si="60"/>
        <v>#REF!</v>
      </c>
      <c r="BK26" s="351" t="e">
        <f t="shared" si="61"/>
        <v>#REF!</v>
      </c>
      <c r="BL26" s="459">
        <v>23529</v>
      </c>
      <c r="BM26" s="420" t="e">
        <f t="shared" si="62"/>
        <v>#REF!</v>
      </c>
      <c r="BN26" s="432" t="e">
        <f t="shared" si="14"/>
        <v>#REF!</v>
      </c>
      <c r="BO26" s="459">
        <v>61830</v>
      </c>
      <c r="BP26" s="420" t="e">
        <f t="shared" si="63"/>
        <v>#REF!</v>
      </c>
      <c r="BQ26" s="432" t="e">
        <f t="shared" si="15"/>
        <v>#REF!</v>
      </c>
      <c r="BR26" s="459">
        <v>141036</v>
      </c>
      <c r="BS26" s="420" t="e">
        <f t="shared" si="64"/>
        <v>#REF!</v>
      </c>
      <c r="BT26" s="351" t="e">
        <f t="shared" si="65"/>
        <v>#REF!</v>
      </c>
      <c r="BU26" s="459">
        <v>124897</v>
      </c>
      <c r="BV26" s="420" t="e">
        <f t="shared" si="16"/>
        <v>#REF!</v>
      </c>
      <c r="BW26" s="432" t="e">
        <f t="shared" si="17"/>
        <v>#REF!</v>
      </c>
      <c r="BX26" s="459">
        <v>25928</v>
      </c>
      <c r="BY26" s="420" t="e">
        <f t="shared" si="66"/>
        <v>#REF!</v>
      </c>
      <c r="BZ26" s="432" t="e">
        <f t="shared" si="18"/>
        <v>#REF!</v>
      </c>
      <c r="CA26" s="459">
        <v>67659</v>
      </c>
      <c r="CB26" s="420" t="e">
        <f t="shared" si="67"/>
        <v>#REF!</v>
      </c>
      <c r="CC26" s="432" t="e">
        <f t="shared" si="19"/>
        <v>#REF!</v>
      </c>
      <c r="CD26" s="355">
        <v>151160</v>
      </c>
      <c r="CE26" s="420" t="e">
        <f t="shared" si="68"/>
        <v>#REF!</v>
      </c>
      <c r="CF26" s="432" t="e">
        <f t="shared" si="20"/>
        <v>#REF!</v>
      </c>
      <c r="CG26" s="355">
        <v>35812</v>
      </c>
      <c r="CH26" s="420" t="e">
        <f t="shared" si="69"/>
        <v>#REF!</v>
      </c>
      <c r="CI26" s="432" t="e">
        <f t="shared" si="21"/>
        <v>#REF!</v>
      </c>
      <c r="CJ26" s="355">
        <v>201607</v>
      </c>
      <c r="CK26" s="420" t="e">
        <f t="shared" si="70"/>
        <v>#REF!</v>
      </c>
      <c r="CL26" s="432" t="e">
        <f t="shared" si="22"/>
        <v>#REF!</v>
      </c>
      <c r="CM26" s="355">
        <v>61055</v>
      </c>
      <c r="CN26" s="420" t="e">
        <f t="shared" si="71"/>
        <v>#REF!</v>
      </c>
      <c r="CO26" s="432" t="e">
        <f t="shared" si="23"/>
        <v>#REF!</v>
      </c>
      <c r="CP26" s="355">
        <v>56791</v>
      </c>
      <c r="CQ26" s="420" t="e">
        <f t="shared" si="72"/>
        <v>#REF!</v>
      </c>
      <c r="CR26" s="432" t="e">
        <f t="shared" si="24"/>
        <v>#REF!</v>
      </c>
      <c r="CS26" s="355">
        <v>30671</v>
      </c>
      <c r="CT26" s="420" t="e">
        <f t="shared" si="73"/>
        <v>#REF!</v>
      </c>
      <c r="CU26" s="432" t="e">
        <f t="shared" si="25"/>
        <v>#REF!</v>
      </c>
      <c r="CV26" s="355">
        <v>39767</v>
      </c>
      <c r="CW26" s="420" t="e">
        <f t="shared" si="74"/>
        <v>#REF!</v>
      </c>
      <c r="CX26" s="432" t="e">
        <f t="shared" si="26"/>
        <v>#REF!</v>
      </c>
      <c r="CY26" s="355">
        <v>23735</v>
      </c>
      <c r="CZ26" s="420" t="e">
        <f t="shared" si="75"/>
        <v>#REF!</v>
      </c>
      <c r="DA26" s="432" t="e">
        <f t="shared" si="27"/>
        <v>#REF!</v>
      </c>
      <c r="DB26" s="353">
        <v>64797</v>
      </c>
      <c r="DC26" s="420" t="e">
        <f t="shared" si="76"/>
        <v>#REF!</v>
      </c>
      <c r="DD26" s="432" t="e">
        <f t="shared" si="28"/>
        <v>#REF!</v>
      </c>
      <c r="DE26" s="432">
        <v>28082</v>
      </c>
      <c r="DF26" s="420" t="e">
        <f t="shared" si="77"/>
        <v>#REF!</v>
      </c>
      <c r="DG26" s="432" t="e">
        <f>$F26+(DF26/DE26)</f>
        <v>#REF!</v>
      </c>
      <c r="DH26" s="353">
        <v>143270</v>
      </c>
      <c r="DI26" s="420" t="e">
        <f t="shared" si="79"/>
        <v>#REF!</v>
      </c>
      <c r="DJ26" s="351" t="e">
        <f t="shared" si="80"/>
        <v>#REF!</v>
      </c>
      <c r="DK26" s="459">
        <v>23529</v>
      </c>
      <c r="DL26" s="420" t="e">
        <f t="shared" si="81"/>
        <v>#REF!</v>
      </c>
      <c r="DM26" s="432" t="e">
        <f t="shared" si="29"/>
        <v>#REF!</v>
      </c>
      <c r="DN26" s="459">
        <v>61830</v>
      </c>
      <c r="DO26" s="420" t="e">
        <f t="shared" si="82"/>
        <v>#REF!</v>
      </c>
      <c r="DP26" s="432" t="e">
        <f t="shared" si="30"/>
        <v>#REF!</v>
      </c>
      <c r="DQ26" s="459">
        <v>141036</v>
      </c>
      <c r="DR26" s="420" t="e">
        <f t="shared" si="83"/>
        <v>#REF!</v>
      </c>
      <c r="DS26" s="351" t="e">
        <f t="shared" si="84"/>
        <v>#REF!</v>
      </c>
      <c r="DT26" s="459">
        <v>124897</v>
      </c>
      <c r="DU26" s="420" t="e">
        <f t="shared" si="85"/>
        <v>#REF!</v>
      </c>
      <c r="DV26" s="432" t="e">
        <f t="shared" si="31"/>
        <v>#REF!</v>
      </c>
      <c r="DW26" s="459">
        <v>25928</v>
      </c>
      <c r="DX26" s="420" t="e">
        <f t="shared" si="86"/>
        <v>#REF!</v>
      </c>
      <c r="DY26" s="432" t="e">
        <f t="shared" si="32"/>
        <v>#REF!</v>
      </c>
      <c r="DZ26" s="459">
        <v>67659</v>
      </c>
      <c r="EA26" s="420" t="e">
        <f t="shared" si="87"/>
        <v>#REF!</v>
      </c>
      <c r="EB26" s="432" t="e">
        <f t="shared" si="33"/>
        <v>#REF!</v>
      </c>
      <c r="EC26" s="355">
        <v>151160</v>
      </c>
      <c r="ED26" s="420" t="e">
        <f t="shared" si="88"/>
        <v>#REF!</v>
      </c>
      <c r="EE26" s="432" t="e">
        <f t="shared" si="34"/>
        <v>#REF!</v>
      </c>
      <c r="EF26" s="355">
        <v>35812</v>
      </c>
      <c r="EG26" s="420" t="e">
        <f t="shared" si="89"/>
        <v>#REF!</v>
      </c>
      <c r="EH26" s="432" t="e">
        <f t="shared" si="35"/>
        <v>#REF!</v>
      </c>
      <c r="EI26" s="355">
        <v>201607</v>
      </c>
      <c r="EJ26" s="420" t="e">
        <f t="shared" si="90"/>
        <v>#REF!</v>
      </c>
      <c r="EK26" s="432" t="e">
        <f t="shared" si="36"/>
        <v>#REF!</v>
      </c>
      <c r="EL26" s="355">
        <v>61055</v>
      </c>
      <c r="EM26" s="420" t="e">
        <f t="shared" si="91"/>
        <v>#REF!</v>
      </c>
      <c r="EN26" s="432" t="e">
        <f t="shared" si="37"/>
        <v>#REF!</v>
      </c>
    </row>
    <row r="27" spans="1:144" ht="15.6" x14ac:dyDescent="0.3">
      <c r="A27" s="202">
        <v>2</v>
      </c>
      <c r="B27" s="591"/>
      <c r="C27" s="256" t="s">
        <v>215</v>
      </c>
      <c r="D27" s="261" t="e">
        <f>#REF!</f>
        <v>#REF!</v>
      </c>
      <c r="E27" s="364" t="e">
        <f>#REF!</f>
        <v>#REF!</v>
      </c>
      <c r="F27" s="361" t="e">
        <f t="shared" si="38"/>
        <v>#REF!</v>
      </c>
      <c r="G27" s="361" t="e">
        <f t="shared" si="39"/>
        <v>#REF!</v>
      </c>
      <c r="H27" s="262" t="e">
        <f>#REF!</f>
        <v>#REF!</v>
      </c>
      <c r="I27" s="262" t="e">
        <f>#REF!</f>
        <v>#REF!</v>
      </c>
      <c r="J27" s="421">
        <v>5124</v>
      </c>
      <c r="K27" s="422" t="e">
        <f t="shared" si="40"/>
        <v>#REF!</v>
      </c>
      <c r="L27" s="365" t="e">
        <f t="shared" si="41"/>
        <v>#REF!</v>
      </c>
      <c r="M27" s="495">
        <v>7401</v>
      </c>
      <c r="N27" s="422" t="e">
        <f t="shared" si="42"/>
        <v>#REF!</v>
      </c>
      <c r="O27" s="424" t="e">
        <f t="shared" si="0"/>
        <v>#REF!</v>
      </c>
      <c r="P27" s="434">
        <v>30221</v>
      </c>
      <c r="Q27" s="422" t="e">
        <f t="shared" si="43"/>
        <v>#REF!</v>
      </c>
      <c r="R27" s="424" t="e">
        <f t="shared" si="1"/>
        <v>#REF!</v>
      </c>
      <c r="S27" s="434">
        <v>6683</v>
      </c>
      <c r="T27" s="422" t="e">
        <f t="shared" si="44"/>
        <v>#REF!</v>
      </c>
      <c r="U27" s="365" t="e">
        <f t="shared" si="45"/>
        <v>#REF!</v>
      </c>
      <c r="V27" s="434">
        <v>7820</v>
      </c>
      <c r="W27" s="422" t="e">
        <f t="shared" si="46"/>
        <v>#REF!</v>
      </c>
      <c r="X27" s="424" t="e">
        <f t="shared" si="2"/>
        <v>#REF!</v>
      </c>
      <c r="Y27" s="434">
        <v>4918</v>
      </c>
      <c r="Z27" s="422" t="e">
        <f t="shared" si="47"/>
        <v>#REF!</v>
      </c>
      <c r="AA27" s="424" t="e">
        <f t="shared" si="3"/>
        <v>#REF!</v>
      </c>
      <c r="AB27" s="434">
        <v>2044</v>
      </c>
      <c r="AC27" s="422" t="e">
        <f t="shared" si="48"/>
        <v>#REF!</v>
      </c>
      <c r="AD27" s="424" t="e">
        <f t="shared" si="4"/>
        <v>#REF!</v>
      </c>
      <c r="AE27" s="425">
        <v>2877</v>
      </c>
      <c r="AF27" s="422" t="e">
        <f t="shared" si="49"/>
        <v>#REF!</v>
      </c>
      <c r="AG27" s="424" t="e">
        <f t="shared" si="5"/>
        <v>#REF!</v>
      </c>
      <c r="AH27" s="425">
        <v>14237</v>
      </c>
      <c r="AI27" s="422" t="e">
        <f t="shared" si="50"/>
        <v>#REF!</v>
      </c>
      <c r="AJ27" s="424" t="e">
        <f t="shared" si="6"/>
        <v>#REF!</v>
      </c>
      <c r="AK27" s="425">
        <v>201607</v>
      </c>
      <c r="AL27" s="422" t="e">
        <f t="shared" si="51"/>
        <v>#REF!</v>
      </c>
      <c r="AM27" s="424" t="e">
        <f t="shared" si="7"/>
        <v>#REF!</v>
      </c>
      <c r="AN27" s="425">
        <v>61055</v>
      </c>
      <c r="AO27" s="422" t="e">
        <f t="shared" si="52"/>
        <v>#REF!</v>
      </c>
      <c r="AP27" s="424" t="e">
        <f t="shared" si="8"/>
        <v>#REF!</v>
      </c>
      <c r="AQ27" s="425">
        <v>56791</v>
      </c>
      <c r="AR27" s="422" t="e">
        <f t="shared" si="53"/>
        <v>#REF!</v>
      </c>
      <c r="AS27" s="424" t="e">
        <f t="shared" si="9"/>
        <v>#REF!</v>
      </c>
      <c r="AT27" s="425">
        <v>30671</v>
      </c>
      <c r="AU27" s="422" t="e">
        <f t="shared" si="54"/>
        <v>#REF!</v>
      </c>
      <c r="AV27" s="424" t="e">
        <f t="shared" si="10"/>
        <v>#REF!</v>
      </c>
      <c r="AW27" s="425">
        <v>39767</v>
      </c>
      <c r="AX27" s="422" t="e">
        <f t="shared" si="55"/>
        <v>#REF!</v>
      </c>
      <c r="AY27" s="424" t="e">
        <f t="shared" si="11"/>
        <v>#REF!</v>
      </c>
      <c r="AZ27" s="425">
        <v>23735</v>
      </c>
      <c r="BA27" s="422" t="e">
        <f t="shared" si="56"/>
        <v>#REF!</v>
      </c>
      <c r="BB27" s="424" t="e">
        <f t="shared" si="12"/>
        <v>#REF!</v>
      </c>
      <c r="BC27" s="421">
        <v>64797</v>
      </c>
      <c r="BD27" s="422" t="e">
        <f t="shared" si="57"/>
        <v>#REF!</v>
      </c>
      <c r="BE27" s="424" t="e">
        <f t="shared" si="13"/>
        <v>#REF!</v>
      </c>
      <c r="BF27" s="424">
        <v>28082</v>
      </c>
      <c r="BG27" s="422" t="e">
        <f t="shared" si="58"/>
        <v>#REF!</v>
      </c>
      <c r="BH27" s="424" t="e">
        <f t="shared" ref="BH27:BH30" si="110">$F27+(BG27/BF27)</f>
        <v>#REF!</v>
      </c>
      <c r="BI27" s="421">
        <v>143270</v>
      </c>
      <c r="BJ27" s="422" t="e">
        <f t="shared" si="60"/>
        <v>#REF!</v>
      </c>
      <c r="BK27" s="365" t="e">
        <f t="shared" si="61"/>
        <v>#REF!</v>
      </c>
      <c r="BL27" s="434">
        <v>23529</v>
      </c>
      <c r="BM27" s="422" t="e">
        <f t="shared" si="62"/>
        <v>#REF!</v>
      </c>
      <c r="BN27" s="424" t="e">
        <f t="shared" si="14"/>
        <v>#REF!</v>
      </c>
      <c r="BO27" s="434">
        <v>61830</v>
      </c>
      <c r="BP27" s="422" t="e">
        <f t="shared" si="63"/>
        <v>#REF!</v>
      </c>
      <c r="BQ27" s="424" t="e">
        <f t="shared" si="15"/>
        <v>#REF!</v>
      </c>
      <c r="BR27" s="434">
        <v>141036</v>
      </c>
      <c r="BS27" s="422" t="e">
        <f t="shared" si="64"/>
        <v>#REF!</v>
      </c>
      <c r="BT27" s="365" t="e">
        <f t="shared" si="65"/>
        <v>#REF!</v>
      </c>
      <c r="BU27" s="434">
        <v>124897</v>
      </c>
      <c r="BV27" s="422" t="e">
        <f t="shared" si="16"/>
        <v>#REF!</v>
      </c>
      <c r="BW27" s="424" t="e">
        <f t="shared" si="17"/>
        <v>#REF!</v>
      </c>
      <c r="BX27" s="434">
        <v>25928</v>
      </c>
      <c r="BY27" s="422" t="e">
        <f t="shared" si="66"/>
        <v>#REF!</v>
      </c>
      <c r="BZ27" s="424" t="e">
        <f t="shared" si="18"/>
        <v>#REF!</v>
      </c>
      <c r="CA27" s="434">
        <v>67659</v>
      </c>
      <c r="CB27" s="422" t="e">
        <f t="shared" si="67"/>
        <v>#REF!</v>
      </c>
      <c r="CC27" s="424" t="e">
        <f t="shared" si="19"/>
        <v>#REF!</v>
      </c>
      <c r="CD27" s="425">
        <v>151160</v>
      </c>
      <c r="CE27" s="422" t="e">
        <f t="shared" si="68"/>
        <v>#REF!</v>
      </c>
      <c r="CF27" s="424" t="e">
        <f t="shared" si="20"/>
        <v>#REF!</v>
      </c>
      <c r="CG27" s="425">
        <v>35812</v>
      </c>
      <c r="CH27" s="422" t="e">
        <f t="shared" si="69"/>
        <v>#REF!</v>
      </c>
      <c r="CI27" s="424" t="e">
        <f t="shared" si="21"/>
        <v>#REF!</v>
      </c>
      <c r="CJ27" s="425">
        <v>201607</v>
      </c>
      <c r="CK27" s="422" t="e">
        <f t="shared" si="70"/>
        <v>#REF!</v>
      </c>
      <c r="CL27" s="424" t="e">
        <f t="shared" si="22"/>
        <v>#REF!</v>
      </c>
      <c r="CM27" s="425">
        <v>61055</v>
      </c>
      <c r="CN27" s="422" t="e">
        <f t="shared" si="71"/>
        <v>#REF!</v>
      </c>
      <c r="CO27" s="424" t="e">
        <f t="shared" si="23"/>
        <v>#REF!</v>
      </c>
      <c r="CP27" s="425">
        <v>56791</v>
      </c>
      <c r="CQ27" s="422" t="e">
        <f t="shared" si="72"/>
        <v>#REF!</v>
      </c>
      <c r="CR27" s="424" t="e">
        <f t="shared" si="24"/>
        <v>#REF!</v>
      </c>
      <c r="CS27" s="425">
        <v>30671</v>
      </c>
      <c r="CT27" s="422" t="e">
        <f t="shared" si="73"/>
        <v>#REF!</v>
      </c>
      <c r="CU27" s="424" t="e">
        <f t="shared" si="25"/>
        <v>#REF!</v>
      </c>
      <c r="CV27" s="425">
        <v>39767</v>
      </c>
      <c r="CW27" s="422" t="e">
        <f t="shared" si="74"/>
        <v>#REF!</v>
      </c>
      <c r="CX27" s="424" t="e">
        <f t="shared" si="26"/>
        <v>#REF!</v>
      </c>
      <c r="CY27" s="425">
        <v>23735</v>
      </c>
      <c r="CZ27" s="422" t="e">
        <f t="shared" si="75"/>
        <v>#REF!</v>
      </c>
      <c r="DA27" s="424" t="e">
        <f t="shared" si="27"/>
        <v>#REF!</v>
      </c>
      <c r="DB27" s="421">
        <v>64797</v>
      </c>
      <c r="DC27" s="422" t="e">
        <f t="shared" si="76"/>
        <v>#REF!</v>
      </c>
      <c r="DD27" s="424" t="e">
        <f t="shared" si="28"/>
        <v>#REF!</v>
      </c>
      <c r="DE27" s="424">
        <v>28082</v>
      </c>
      <c r="DF27" s="422" t="e">
        <f t="shared" si="77"/>
        <v>#REF!</v>
      </c>
      <c r="DG27" s="424" t="e">
        <f t="shared" ref="DG27:DG30" si="111">$F27+(DF27/DE27)</f>
        <v>#REF!</v>
      </c>
      <c r="DH27" s="421">
        <v>143270</v>
      </c>
      <c r="DI27" s="422" t="e">
        <f t="shared" si="79"/>
        <v>#REF!</v>
      </c>
      <c r="DJ27" s="365" t="e">
        <f t="shared" si="80"/>
        <v>#REF!</v>
      </c>
      <c r="DK27" s="434">
        <v>23529</v>
      </c>
      <c r="DL27" s="422" t="e">
        <f t="shared" si="81"/>
        <v>#REF!</v>
      </c>
      <c r="DM27" s="424" t="e">
        <f t="shared" si="29"/>
        <v>#REF!</v>
      </c>
      <c r="DN27" s="434">
        <v>61830</v>
      </c>
      <c r="DO27" s="422" t="e">
        <f t="shared" si="82"/>
        <v>#REF!</v>
      </c>
      <c r="DP27" s="424" t="e">
        <f t="shared" si="30"/>
        <v>#REF!</v>
      </c>
      <c r="DQ27" s="434">
        <v>141036</v>
      </c>
      <c r="DR27" s="422" t="e">
        <f t="shared" si="83"/>
        <v>#REF!</v>
      </c>
      <c r="DS27" s="365" t="e">
        <f t="shared" si="84"/>
        <v>#REF!</v>
      </c>
      <c r="DT27" s="434">
        <v>124897</v>
      </c>
      <c r="DU27" s="422" t="e">
        <f t="shared" si="85"/>
        <v>#REF!</v>
      </c>
      <c r="DV27" s="424" t="e">
        <f t="shared" si="31"/>
        <v>#REF!</v>
      </c>
      <c r="DW27" s="434">
        <v>25928</v>
      </c>
      <c r="DX27" s="422" t="e">
        <f t="shared" si="86"/>
        <v>#REF!</v>
      </c>
      <c r="DY27" s="424" t="e">
        <f t="shared" si="32"/>
        <v>#REF!</v>
      </c>
      <c r="DZ27" s="434">
        <v>67659</v>
      </c>
      <c r="EA27" s="422" t="e">
        <f t="shared" si="87"/>
        <v>#REF!</v>
      </c>
      <c r="EB27" s="424" t="e">
        <f t="shared" si="33"/>
        <v>#REF!</v>
      </c>
      <c r="EC27" s="425">
        <v>151160</v>
      </c>
      <c r="ED27" s="422" t="e">
        <f t="shared" si="88"/>
        <v>#REF!</v>
      </c>
      <c r="EE27" s="424" t="e">
        <f t="shared" si="34"/>
        <v>#REF!</v>
      </c>
      <c r="EF27" s="425">
        <v>35812</v>
      </c>
      <c r="EG27" s="422" t="e">
        <f t="shared" si="89"/>
        <v>#REF!</v>
      </c>
      <c r="EH27" s="424" t="e">
        <f t="shared" si="35"/>
        <v>#REF!</v>
      </c>
      <c r="EI27" s="425">
        <v>201607</v>
      </c>
      <c r="EJ27" s="422" t="e">
        <f t="shared" si="90"/>
        <v>#REF!</v>
      </c>
      <c r="EK27" s="424" t="e">
        <f t="shared" si="36"/>
        <v>#REF!</v>
      </c>
      <c r="EL27" s="425">
        <v>61055</v>
      </c>
      <c r="EM27" s="422" t="e">
        <f t="shared" si="91"/>
        <v>#REF!</v>
      </c>
      <c r="EN27" s="424" t="e">
        <f t="shared" si="37"/>
        <v>#REF!</v>
      </c>
    </row>
    <row r="28" spans="1:144" ht="15.6" x14ac:dyDescent="0.3">
      <c r="A28" s="203">
        <v>3</v>
      </c>
      <c r="B28" s="591"/>
      <c r="C28" s="256" t="s">
        <v>216</v>
      </c>
      <c r="D28" s="261" t="e">
        <f>#REF!</f>
        <v>#REF!</v>
      </c>
      <c r="E28" s="364" t="e">
        <f>#REF!</f>
        <v>#REF!</v>
      </c>
      <c r="F28" s="361" t="e">
        <f t="shared" si="38"/>
        <v>#REF!</v>
      </c>
      <c r="G28" s="361" t="e">
        <f t="shared" si="39"/>
        <v>#REF!</v>
      </c>
      <c r="H28" s="262" t="e">
        <f>#REF!</f>
        <v>#REF!</v>
      </c>
      <c r="I28" s="262" t="e">
        <f>#REF!</f>
        <v>#REF!</v>
      </c>
      <c r="J28" s="421">
        <v>5124</v>
      </c>
      <c r="K28" s="422" t="e">
        <f t="shared" si="40"/>
        <v>#REF!</v>
      </c>
      <c r="L28" s="365" t="e">
        <f t="shared" si="41"/>
        <v>#REF!</v>
      </c>
      <c r="M28" s="495">
        <v>7401</v>
      </c>
      <c r="N28" s="422" t="e">
        <f t="shared" si="42"/>
        <v>#REF!</v>
      </c>
      <c r="O28" s="424" t="e">
        <f t="shared" si="0"/>
        <v>#REF!</v>
      </c>
      <c r="P28" s="434">
        <v>30221</v>
      </c>
      <c r="Q28" s="422" t="e">
        <f t="shared" si="43"/>
        <v>#REF!</v>
      </c>
      <c r="R28" s="424" t="e">
        <f t="shared" si="1"/>
        <v>#REF!</v>
      </c>
      <c r="S28" s="434">
        <v>6683</v>
      </c>
      <c r="T28" s="422" t="e">
        <f t="shared" si="44"/>
        <v>#REF!</v>
      </c>
      <c r="U28" s="365" t="e">
        <f t="shared" si="45"/>
        <v>#REF!</v>
      </c>
      <c r="V28" s="434">
        <v>7820</v>
      </c>
      <c r="W28" s="422" t="e">
        <f t="shared" si="46"/>
        <v>#REF!</v>
      </c>
      <c r="X28" s="424" t="e">
        <f t="shared" si="2"/>
        <v>#REF!</v>
      </c>
      <c r="Y28" s="434">
        <v>4918</v>
      </c>
      <c r="Z28" s="422" t="e">
        <f t="shared" si="47"/>
        <v>#REF!</v>
      </c>
      <c r="AA28" s="424" t="e">
        <f t="shared" si="3"/>
        <v>#REF!</v>
      </c>
      <c r="AB28" s="434">
        <v>2044</v>
      </c>
      <c r="AC28" s="422" t="e">
        <f t="shared" si="48"/>
        <v>#REF!</v>
      </c>
      <c r="AD28" s="424" t="e">
        <f t="shared" si="4"/>
        <v>#REF!</v>
      </c>
      <c r="AE28" s="425">
        <v>2877</v>
      </c>
      <c r="AF28" s="422" t="e">
        <f t="shared" si="49"/>
        <v>#REF!</v>
      </c>
      <c r="AG28" s="424" t="e">
        <f t="shared" si="5"/>
        <v>#REF!</v>
      </c>
      <c r="AH28" s="425">
        <v>14237</v>
      </c>
      <c r="AI28" s="422" t="e">
        <f t="shared" si="50"/>
        <v>#REF!</v>
      </c>
      <c r="AJ28" s="424" t="e">
        <f t="shared" si="6"/>
        <v>#REF!</v>
      </c>
      <c r="AK28" s="425">
        <v>201607</v>
      </c>
      <c r="AL28" s="422" t="e">
        <f t="shared" si="51"/>
        <v>#REF!</v>
      </c>
      <c r="AM28" s="424" t="e">
        <f t="shared" si="7"/>
        <v>#REF!</v>
      </c>
      <c r="AN28" s="425">
        <v>61055</v>
      </c>
      <c r="AO28" s="422" t="e">
        <f t="shared" si="52"/>
        <v>#REF!</v>
      </c>
      <c r="AP28" s="424" t="e">
        <f t="shared" si="8"/>
        <v>#REF!</v>
      </c>
      <c r="AQ28" s="425">
        <v>56791</v>
      </c>
      <c r="AR28" s="422" t="e">
        <f t="shared" si="53"/>
        <v>#REF!</v>
      </c>
      <c r="AS28" s="424" t="e">
        <f t="shared" si="9"/>
        <v>#REF!</v>
      </c>
      <c r="AT28" s="425">
        <v>30671</v>
      </c>
      <c r="AU28" s="422" t="e">
        <f t="shared" si="54"/>
        <v>#REF!</v>
      </c>
      <c r="AV28" s="424" t="e">
        <f t="shared" si="10"/>
        <v>#REF!</v>
      </c>
      <c r="AW28" s="425">
        <v>39767</v>
      </c>
      <c r="AX28" s="422" t="e">
        <f t="shared" si="55"/>
        <v>#REF!</v>
      </c>
      <c r="AY28" s="424" t="e">
        <f t="shared" si="11"/>
        <v>#REF!</v>
      </c>
      <c r="AZ28" s="425">
        <v>23735</v>
      </c>
      <c r="BA28" s="422" t="e">
        <f t="shared" si="56"/>
        <v>#REF!</v>
      </c>
      <c r="BB28" s="424" t="e">
        <f t="shared" si="12"/>
        <v>#REF!</v>
      </c>
      <c r="BC28" s="421">
        <v>64797</v>
      </c>
      <c r="BD28" s="422" t="e">
        <f t="shared" si="57"/>
        <v>#REF!</v>
      </c>
      <c r="BE28" s="424" t="e">
        <f t="shared" si="13"/>
        <v>#REF!</v>
      </c>
      <c r="BF28" s="424">
        <v>28082</v>
      </c>
      <c r="BG28" s="422" t="e">
        <f t="shared" si="58"/>
        <v>#REF!</v>
      </c>
      <c r="BH28" s="424" t="e">
        <f t="shared" si="110"/>
        <v>#REF!</v>
      </c>
      <c r="BI28" s="421">
        <v>143270</v>
      </c>
      <c r="BJ28" s="422" t="e">
        <f t="shared" si="60"/>
        <v>#REF!</v>
      </c>
      <c r="BK28" s="365" t="e">
        <f t="shared" si="61"/>
        <v>#REF!</v>
      </c>
      <c r="BL28" s="434">
        <v>23529</v>
      </c>
      <c r="BM28" s="422" t="e">
        <f t="shared" si="62"/>
        <v>#REF!</v>
      </c>
      <c r="BN28" s="424" t="e">
        <f t="shared" si="14"/>
        <v>#REF!</v>
      </c>
      <c r="BO28" s="434">
        <v>61830</v>
      </c>
      <c r="BP28" s="422" t="e">
        <f t="shared" si="63"/>
        <v>#REF!</v>
      </c>
      <c r="BQ28" s="424" t="e">
        <f t="shared" si="15"/>
        <v>#REF!</v>
      </c>
      <c r="BR28" s="434">
        <v>141036</v>
      </c>
      <c r="BS28" s="422" t="e">
        <f t="shared" si="64"/>
        <v>#REF!</v>
      </c>
      <c r="BT28" s="365" t="e">
        <f t="shared" si="65"/>
        <v>#REF!</v>
      </c>
      <c r="BU28" s="434">
        <v>124897</v>
      </c>
      <c r="BV28" s="422" t="e">
        <f t="shared" si="16"/>
        <v>#REF!</v>
      </c>
      <c r="BW28" s="424" t="e">
        <f t="shared" si="17"/>
        <v>#REF!</v>
      </c>
      <c r="BX28" s="434">
        <v>25928</v>
      </c>
      <c r="BY28" s="422" t="e">
        <f t="shared" si="66"/>
        <v>#REF!</v>
      </c>
      <c r="BZ28" s="424" t="e">
        <f t="shared" si="18"/>
        <v>#REF!</v>
      </c>
      <c r="CA28" s="434">
        <v>67659</v>
      </c>
      <c r="CB28" s="422" t="e">
        <f t="shared" si="67"/>
        <v>#REF!</v>
      </c>
      <c r="CC28" s="424" t="e">
        <f t="shared" si="19"/>
        <v>#REF!</v>
      </c>
      <c r="CD28" s="425">
        <v>151160</v>
      </c>
      <c r="CE28" s="422" t="e">
        <f t="shared" si="68"/>
        <v>#REF!</v>
      </c>
      <c r="CF28" s="424" t="e">
        <f t="shared" si="20"/>
        <v>#REF!</v>
      </c>
      <c r="CG28" s="425">
        <v>35812</v>
      </c>
      <c r="CH28" s="422" t="e">
        <f t="shared" si="69"/>
        <v>#REF!</v>
      </c>
      <c r="CI28" s="424" t="e">
        <f t="shared" si="21"/>
        <v>#REF!</v>
      </c>
      <c r="CJ28" s="425">
        <v>201607</v>
      </c>
      <c r="CK28" s="422" t="e">
        <f t="shared" si="70"/>
        <v>#REF!</v>
      </c>
      <c r="CL28" s="424" t="e">
        <f t="shared" si="22"/>
        <v>#REF!</v>
      </c>
      <c r="CM28" s="425">
        <v>61055</v>
      </c>
      <c r="CN28" s="422" t="e">
        <f t="shared" si="71"/>
        <v>#REF!</v>
      </c>
      <c r="CO28" s="424" t="e">
        <f t="shared" si="23"/>
        <v>#REF!</v>
      </c>
      <c r="CP28" s="425">
        <v>56791</v>
      </c>
      <c r="CQ28" s="422" t="e">
        <f t="shared" si="72"/>
        <v>#REF!</v>
      </c>
      <c r="CR28" s="424" t="e">
        <f t="shared" si="24"/>
        <v>#REF!</v>
      </c>
      <c r="CS28" s="425">
        <v>30671</v>
      </c>
      <c r="CT28" s="422" t="e">
        <f t="shared" si="73"/>
        <v>#REF!</v>
      </c>
      <c r="CU28" s="424" t="e">
        <f t="shared" si="25"/>
        <v>#REF!</v>
      </c>
      <c r="CV28" s="425">
        <v>39767</v>
      </c>
      <c r="CW28" s="422" t="e">
        <f t="shared" si="74"/>
        <v>#REF!</v>
      </c>
      <c r="CX28" s="424" t="e">
        <f t="shared" si="26"/>
        <v>#REF!</v>
      </c>
      <c r="CY28" s="425">
        <v>23735</v>
      </c>
      <c r="CZ28" s="422" t="e">
        <f t="shared" si="75"/>
        <v>#REF!</v>
      </c>
      <c r="DA28" s="424" t="e">
        <f t="shared" si="27"/>
        <v>#REF!</v>
      </c>
      <c r="DB28" s="421">
        <v>64797</v>
      </c>
      <c r="DC28" s="422" t="e">
        <f t="shared" si="76"/>
        <v>#REF!</v>
      </c>
      <c r="DD28" s="424" t="e">
        <f t="shared" si="28"/>
        <v>#REF!</v>
      </c>
      <c r="DE28" s="424">
        <v>28082</v>
      </c>
      <c r="DF28" s="422" t="e">
        <f t="shared" si="77"/>
        <v>#REF!</v>
      </c>
      <c r="DG28" s="424" t="e">
        <f t="shared" si="111"/>
        <v>#REF!</v>
      </c>
      <c r="DH28" s="421">
        <v>143270</v>
      </c>
      <c r="DI28" s="422" t="e">
        <f t="shared" si="79"/>
        <v>#REF!</v>
      </c>
      <c r="DJ28" s="365" t="e">
        <f t="shared" si="80"/>
        <v>#REF!</v>
      </c>
      <c r="DK28" s="434">
        <v>23529</v>
      </c>
      <c r="DL28" s="422" t="e">
        <f t="shared" si="81"/>
        <v>#REF!</v>
      </c>
      <c r="DM28" s="424" t="e">
        <f t="shared" si="29"/>
        <v>#REF!</v>
      </c>
      <c r="DN28" s="434">
        <v>61830</v>
      </c>
      <c r="DO28" s="422" t="e">
        <f t="shared" si="82"/>
        <v>#REF!</v>
      </c>
      <c r="DP28" s="424" t="e">
        <f t="shared" si="30"/>
        <v>#REF!</v>
      </c>
      <c r="DQ28" s="434">
        <v>141036</v>
      </c>
      <c r="DR28" s="422" t="e">
        <f t="shared" si="83"/>
        <v>#REF!</v>
      </c>
      <c r="DS28" s="365" t="e">
        <f t="shared" si="84"/>
        <v>#REF!</v>
      </c>
      <c r="DT28" s="434">
        <v>124897</v>
      </c>
      <c r="DU28" s="422" t="e">
        <f t="shared" si="85"/>
        <v>#REF!</v>
      </c>
      <c r="DV28" s="424" t="e">
        <f t="shared" si="31"/>
        <v>#REF!</v>
      </c>
      <c r="DW28" s="434">
        <v>25928</v>
      </c>
      <c r="DX28" s="422" t="e">
        <f t="shared" si="86"/>
        <v>#REF!</v>
      </c>
      <c r="DY28" s="424" t="e">
        <f t="shared" si="32"/>
        <v>#REF!</v>
      </c>
      <c r="DZ28" s="434">
        <v>67659</v>
      </c>
      <c r="EA28" s="422" t="e">
        <f t="shared" si="87"/>
        <v>#REF!</v>
      </c>
      <c r="EB28" s="424" t="e">
        <f t="shared" si="33"/>
        <v>#REF!</v>
      </c>
      <c r="EC28" s="425">
        <v>151160</v>
      </c>
      <c r="ED28" s="422" t="e">
        <f t="shared" si="88"/>
        <v>#REF!</v>
      </c>
      <c r="EE28" s="424" t="e">
        <f t="shared" si="34"/>
        <v>#REF!</v>
      </c>
      <c r="EF28" s="425">
        <v>35812</v>
      </c>
      <c r="EG28" s="422" t="e">
        <f t="shared" si="89"/>
        <v>#REF!</v>
      </c>
      <c r="EH28" s="424" t="e">
        <f t="shared" si="35"/>
        <v>#REF!</v>
      </c>
      <c r="EI28" s="425">
        <v>201607</v>
      </c>
      <c r="EJ28" s="422" t="e">
        <f t="shared" si="90"/>
        <v>#REF!</v>
      </c>
      <c r="EK28" s="424" t="e">
        <f t="shared" si="36"/>
        <v>#REF!</v>
      </c>
      <c r="EL28" s="425">
        <v>61055</v>
      </c>
      <c r="EM28" s="422" t="e">
        <f t="shared" si="91"/>
        <v>#REF!</v>
      </c>
      <c r="EN28" s="424" t="e">
        <f t="shared" si="37"/>
        <v>#REF!</v>
      </c>
    </row>
    <row r="29" spans="1:144" ht="15.6" x14ac:dyDescent="0.3">
      <c r="A29" s="418">
        <v>4</v>
      </c>
      <c r="B29" s="591"/>
      <c r="C29" s="256" t="s">
        <v>217</v>
      </c>
      <c r="D29" s="261" t="e">
        <f>#REF!</f>
        <v>#REF!</v>
      </c>
      <c r="E29" s="364" t="e">
        <f>#REF!</f>
        <v>#REF!</v>
      </c>
      <c r="F29" s="361" t="e">
        <f t="shared" si="38"/>
        <v>#REF!</v>
      </c>
      <c r="G29" s="361" t="e">
        <f t="shared" si="39"/>
        <v>#REF!</v>
      </c>
      <c r="H29" s="262" t="e">
        <f>#REF!</f>
        <v>#REF!</v>
      </c>
      <c r="I29" s="262" t="e">
        <f>#REF!</f>
        <v>#REF!</v>
      </c>
      <c r="J29" s="421">
        <v>5124</v>
      </c>
      <c r="K29" s="422" t="e">
        <f t="shared" si="40"/>
        <v>#REF!</v>
      </c>
      <c r="L29" s="365" t="e">
        <f t="shared" si="41"/>
        <v>#REF!</v>
      </c>
      <c r="M29" s="495">
        <v>7401</v>
      </c>
      <c r="N29" s="422" t="e">
        <f t="shared" si="42"/>
        <v>#REF!</v>
      </c>
      <c r="O29" s="424" t="e">
        <f t="shared" si="0"/>
        <v>#REF!</v>
      </c>
      <c r="P29" s="434">
        <v>30221</v>
      </c>
      <c r="Q29" s="422" t="e">
        <f t="shared" si="43"/>
        <v>#REF!</v>
      </c>
      <c r="R29" s="424" t="e">
        <f t="shared" si="1"/>
        <v>#REF!</v>
      </c>
      <c r="S29" s="434">
        <v>6683</v>
      </c>
      <c r="T29" s="422" t="e">
        <f t="shared" si="44"/>
        <v>#REF!</v>
      </c>
      <c r="U29" s="365" t="e">
        <f t="shared" si="45"/>
        <v>#REF!</v>
      </c>
      <c r="V29" s="434">
        <v>7820</v>
      </c>
      <c r="W29" s="422" t="e">
        <f t="shared" si="46"/>
        <v>#REF!</v>
      </c>
      <c r="X29" s="424" t="e">
        <f t="shared" si="2"/>
        <v>#REF!</v>
      </c>
      <c r="Y29" s="434">
        <v>4918</v>
      </c>
      <c r="Z29" s="422" t="e">
        <f t="shared" si="47"/>
        <v>#REF!</v>
      </c>
      <c r="AA29" s="424" t="e">
        <f t="shared" si="3"/>
        <v>#REF!</v>
      </c>
      <c r="AB29" s="434">
        <v>2044</v>
      </c>
      <c r="AC29" s="422" t="e">
        <f t="shared" si="48"/>
        <v>#REF!</v>
      </c>
      <c r="AD29" s="424" t="e">
        <f t="shared" si="4"/>
        <v>#REF!</v>
      </c>
      <c r="AE29" s="425">
        <v>2877</v>
      </c>
      <c r="AF29" s="422" t="e">
        <f t="shared" si="49"/>
        <v>#REF!</v>
      </c>
      <c r="AG29" s="424" t="e">
        <f t="shared" si="5"/>
        <v>#REF!</v>
      </c>
      <c r="AH29" s="425">
        <v>14237</v>
      </c>
      <c r="AI29" s="422" t="e">
        <f t="shared" si="50"/>
        <v>#REF!</v>
      </c>
      <c r="AJ29" s="424" t="e">
        <f t="shared" si="6"/>
        <v>#REF!</v>
      </c>
      <c r="AK29" s="425">
        <v>201607</v>
      </c>
      <c r="AL29" s="422" t="e">
        <f t="shared" si="51"/>
        <v>#REF!</v>
      </c>
      <c r="AM29" s="424" t="e">
        <f t="shared" si="7"/>
        <v>#REF!</v>
      </c>
      <c r="AN29" s="425">
        <v>61055</v>
      </c>
      <c r="AO29" s="422" t="e">
        <f t="shared" si="52"/>
        <v>#REF!</v>
      </c>
      <c r="AP29" s="424" t="e">
        <f t="shared" si="8"/>
        <v>#REF!</v>
      </c>
      <c r="AQ29" s="425">
        <v>56791</v>
      </c>
      <c r="AR29" s="422" t="e">
        <f t="shared" si="53"/>
        <v>#REF!</v>
      </c>
      <c r="AS29" s="424" t="e">
        <f t="shared" si="9"/>
        <v>#REF!</v>
      </c>
      <c r="AT29" s="425">
        <v>30671</v>
      </c>
      <c r="AU29" s="422" t="e">
        <f t="shared" si="54"/>
        <v>#REF!</v>
      </c>
      <c r="AV29" s="424" t="e">
        <f t="shared" si="10"/>
        <v>#REF!</v>
      </c>
      <c r="AW29" s="425">
        <v>39767</v>
      </c>
      <c r="AX29" s="422" t="e">
        <f t="shared" si="55"/>
        <v>#REF!</v>
      </c>
      <c r="AY29" s="424" t="e">
        <f t="shared" si="11"/>
        <v>#REF!</v>
      </c>
      <c r="AZ29" s="425">
        <v>23735</v>
      </c>
      <c r="BA29" s="422" t="e">
        <f t="shared" si="56"/>
        <v>#REF!</v>
      </c>
      <c r="BB29" s="424" t="e">
        <f t="shared" si="12"/>
        <v>#REF!</v>
      </c>
      <c r="BC29" s="421">
        <v>64797</v>
      </c>
      <c r="BD29" s="422" t="e">
        <f t="shared" si="57"/>
        <v>#REF!</v>
      </c>
      <c r="BE29" s="424" t="e">
        <f t="shared" si="13"/>
        <v>#REF!</v>
      </c>
      <c r="BF29" s="424">
        <v>28082</v>
      </c>
      <c r="BG29" s="422" t="e">
        <f t="shared" si="58"/>
        <v>#REF!</v>
      </c>
      <c r="BH29" s="424" t="e">
        <f t="shared" si="110"/>
        <v>#REF!</v>
      </c>
      <c r="BI29" s="421">
        <v>143270</v>
      </c>
      <c r="BJ29" s="422" t="e">
        <f t="shared" si="60"/>
        <v>#REF!</v>
      </c>
      <c r="BK29" s="365" t="e">
        <f t="shared" si="61"/>
        <v>#REF!</v>
      </c>
      <c r="BL29" s="434">
        <v>23529</v>
      </c>
      <c r="BM29" s="422" t="e">
        <f t="shared" si="62"/>
        <v>#REF!</v>
      </c>
      <c r="BN29" s="424" t="e">
        <f t="shared" si="14"/>
        <v>#REF!</v>
      </c>
      <c r="BO29" s="434">
        <v>61830</v>
      </c>
      <c r="BP29" s="422" t="e">
        <f t="shared" si="63"/>
        <v>#REF!</v>
      </c>
      <c r="BQ29" s="424" t="e">
        <f t="shared" si="15"/>
        <v>#REF!</v>
      </c>
      <c r="BR29" s="434">
        <v>141036</v>
      </c>
      <c r="BS29" s="422" t="e">
        <f t="shared" si="64"/>
        <v>#REF!</v>
      </c>
      <c r="BT29" s="365" t="e">
        <f t="shared" si="65"/>
        <v>#REF!</v>
      </c>
      <c r="BU29" s="434">
        <v>124897</v>
      </c>
      <c r="BV29" s="422" t="e">
        <f t="shared" si="16"/>
        <v>#REF!</v>
      </c>
      <c r="BW29" s="424" t="e">
        <f t="shared" si="17"/>
        <v>#REF!</v>
      </c>
      <c r="BX29" s="434">
        <v>25928</v>
      </c>
      <c r="BY29" s="422" t="e">
        <f t="shared" si="66"/>
        <v>#REF!</v>
      </c>
      <c r="BZ29" s="424" t="e">
        <f t="shared" si="18"/>
        <v>#REF!</v>
      </c>
      <c r="CA29" s="434">
        <v>67659</v>
      </c>
      <c r="CB29" s="422" t="e">
        <f t="shared" si="67"/>
        <v>#REF!</v>
      </c>
      <c r="CC29" s="424" t="e">
        <f t="shared" si="19"/>
        <v>#REF!</v>
      </c>
      <c r="CD29" s="425">
        <v>151160</v>
      </c>
      <c r="CE29" s="422" t="e">
        <f t="shared" si="68"/>
        <v>#REF!</v>
      </c>
      <c r="CF29" s="424" t="e">
        <f t="shared" si="20"/>
        <v>#REF!</v>
      </c>
      <c r="CG29" s="425">
        <v>35812</v>
      </c>
      <c r="CH29" s="422" t="e">
        <f t="shared" si="69"/>
        <v>#REF!</v>
      </c>
      <c r="CI29" s="424" t="e">
        <f t="shared" si="21"/>
        <v>#REF!</v>
      </c>
      <c r="CJ29" s="425">
        <v>201607</v>
      </c>
      <c r="CK29" s="422" t="e">
        <f t="shared" si="70"/>
        <v>#REF!</v>
      </c>
      <c r="CL29" s="424" t="e">
        <f t="shared" si="22"/>
        <v>#REF!</v>
      </c>
      <c r="CM29" s="425">
        <v>61055</v>
      </c>
      <c r="CN29" s="422" t="e">
        <f t="shared" si="71"/>
        <v>#REF!</v>
      </c>
      <c r="CO29" s="424" t="e">
        <f t="shared" si="23"/>
        <v>#REF!</v>
      </c>
      <c r="CP29" s="425">
        <v>56791</v>
      </c>
      <c r="CQ29" s="422" t="e">
        <f t="shared" si="72"/>
        <v>#REF!</v>
      </c>
      <c r="CR29" s="424" t="e">
        <f t="shared" si="24"/>
        <v>#REF!</v>
      </c>
      <c r="CS29" s="425">
        <v>30671</v>
      </c>
      <c r="CT29" s="422" t="e">
        <f t="shared" si="73"/>
        <v>#REF!</v>
      </c>
      <c r="CU29" s="424" t="e">
        <f t="shared" si="25"/>
        <v>#REF!</v>
      </c>
      <c r="CV29" s="425">
        <v>39767</v>
      </c>
      <c r="CW29" s="422" t="e">
        <f t="shared" si="74"/>
        <v>#REF!</v>
      </c>
      <c r="CX29" s="424" t="e">
        <f t="shared" si="26"/>
        <v>#REF!</v>
      </c>
      <c r="CY29" s="425">
        <v>23735</v>
      </c>
      <c r="CZ29" s="422" t="e">
        <f t="shared" si="75"/>
        <v>#REF!</v>
      </c>
      <c r="DA29" s="424" t="e">
        <f t="shared" si="27"/>
        <v>#REF!</v>
      </c>
      <c r="DB29" s="421">
        <v>64797</v>
      </c>
      <c r="DC29" s="422" t="e">
        <f t="shared" si="76"/>
        <v>#REF!</v>
      </c>
      <c r="DD29" s="424" t="e">
        <f t="shared" si="28"/>
        <v>#REF!</v>
      </c>
      <c r="DE29" s="424">
        <v>28082</v>
      </c>
      <c r="DF29" s="422" t="e">
        <f t="shared" si="77"/>
        <v>#REF!</v>
      </c>
      <c r="DG29" s="424" t="e">
        <f t="shared" si="111"/>
        <v>#REF!</v>
      </c>
      <c r="DH29" s="421">
        <v>143270</v>
      </c>
      <c r="DI29" s="422" t="e">
        <f t="shared" si="79"/>
        <v>#REF!</v>
      </c>
      <c r="DJ29" s="365" t="e">
        <f t="shared" si="80"/>
        <v>#REF!</v>
      </c>
      <c r="DK29" s="434">
        <v>23529</v>
      </c>
      <c r="DL29" s="422" t="e">
        <f t="shared" si="81"/>
        <v>#REF!</v>
      </c>
      <c r="DM29" s="424" t="e">
        <f t="shared" si="29"/>
        <v>#REF!</v>
      </c>
      <c r="DN29" s="434">
        <v>61830</v>
      </c>
      <c r="DO29" s="422" t="e">
        <f t="shared" si="82"/>
        <v>#REF!</v>
      </c>
      <c r="DP29" s="424" t="e">
        <f t="shared" si="30"/>
        <v>#REF!</v>
      </c>
      <c r="DQ29" s="434">
        <v>141036</v>
      </c>
      <c r="DR29" s="422" t="e">
        <f t="shared" si="83"/>
        <v>#REF!</v>
      </c>
      <c r="DS29" s="365" t="e">
        <f t="shared" si="84"/>
        <v>#REF!</v>
      </c>
      <c r="DT29" s="434">
        <v>124897</v>
      </c>
      <c r="DU29" s="422" t="e">
        <f t="shared" si="85"/>
        <v>#REF!</v>
      </c>
      <c r="DV29" s="424" t="e">
        <f t="shared" si="31"/>
        <v>#REF!</v>
      </c>
      <c r="DW29" s="434">
        <v>25928</v>
      </c>
      <c r="DX29" s="422" t="e">
        <f t="shared" si="86"/>
        <v>#REF!</v>
      </c>
      <c r="DY29" s="424" t="e">
        <f t="shared" si="32"/>
        <v>#REF!</v>
      </c>
      <c r="DZ29" s="434">
        <v>67659</v>
      </c>
      <c r="EA29" s="422" t="e">
        <f t="shared" si="87"/>
        <v>#REF!</v>
      </c>
      <c r="EB29" s="424" t="e">
        <f t="shared" si="33"/>
        <v>#REF!</v>
      </c>
      <c r="EC29" s="425">
        <v>151160</v>
      </c>
      <c r="ED29" s="422" t="e">
        <f t="shared" si="88"/>
        <v>#REF!</v>
      </c>
      <c r="EE29" s="424" t="e">
        <f t="shared" si="34"/>
        <v>#REF!</v>
      </c>
      <c r="EF29" s="425">
        <v>35812</v>
      </c>
      <c r="EG29" s="422" t="e">
        <f t="shared" si="89"/>
        <v>#REF!</v>
      </c>
      <c r="EH29" s="424" t="e">
        <f t="shared" si="35"/>
        <v>#REF!</v>
      </c>
      <c r="EI29" s="425">
        <v>201607</v>
      </c>
      <c r="EJ29" s="422" t="e">
        <f t="shared" si="90"/>
        <v>#REF!</v>
      </c>
      <c r="EK29" s="424" t="e">
        <f t="shared" si="36"/>
        <v>#REF!</v>
      </c>
      <c r="EL29" s="425">
        <v>61055</v>
      </c>
      <c r="EM29" s="422" t="e">
        <f t="shared" si="91"/>
        <v>#REF!</v>
      </c>
      <c r="EN29" s="424" t="e">
        <f t="shared" si="37"/>
        <v>#REF!</v>
      </c>
    </row>
    <row r="30" spans="1:144" ht="16.2" thickBot="1" x14ac:dyDescent="0.35">
      <c r="A30" s="419">
        <v>5</v>
      </c>
      <c r="B30" s="591"/>
      <c r="C30" s="368" t="s">
        <v>218</v>
      </c>
      <c r="D30" s="369" t="e">
        <f>#REF!</f>
        <v>#REF!</v>
      </c>
      <c r="E30" s="370" t="e">
        <f>#REF!</f>
        <v>#REF!</v>
      </c>
      <c r="F30" s="371" t="e">
        <f t="shared" si="38"/>
        <v>#REF!</v>
      </c>
      <c r="G30" s="371" t="e">
        <f t="shared" si="39"/>
        <v>#REF!</v>
      </c>
      <c r="H30" s="372" t="e">
        <f>#REF!</f>
        <v>#REF!</v>
      </c>
      <c r="I30" s="372" t="e">
        <f>#REF!</f>
        <v>#REF!</v>
      </c>
      <c r="J30" s="460">
        <v>5124</v>
      </c>
      <c r="K30" s="427" t="e">
        <f t="shared" si="40"/>
        <v>#REF!</v>
      </c>
      <c r="L30" s="373" t="e">
        <f t="shared" si="41"/>
        <v>#REF!</v>
      </c>
      <c r="M30" s="496">
        <v>7401</v>
      </c>
      <c r="N30" s="427" t="e">
        <f t="shared" si="42"/>
        <v>#REF!</v>
      </c>
      <c r="O30" s="429" t="e">
        <f t="shared" si="0"/>
        <v>#REF!</v>
      </c>
      <c r="P30" s="462">
        <v>30221</v>
      </c>
      <c r="Q30" s="427" t="e">
        <f t="shared" si="43"/>
        <v>#REF!</v>
      </c>
      <c r="R30" s="429" t="e">
        <f t="shared" si="1"/>
        <v>#REF!</v>
      </c>
      <c r="S30" s="462">
        <v>6683</v>
      </c>
      <c r="T30" s="427" t="e">
        <f t="shared" si="44"/>
        <v>#REF!</v>
      </c>
      <c r="U30" s="373" t="e">
        <f t="shared" si="45"/>
        <v>#REF!</v>
      </c>
      <c r="V30" s="434">
        <v>7820</v>
      </c>
      <c r="W30" s="427" t="e">
        <f t="shared" si="46"/>
        <v>#REF!</v>
      </c>
      <c r="X30" s="429" t="e">
        <f t="shared" si="2"/>
        <v>#REF!</v>
      </c>
      <c r="Y30" s="434">
        <v>4918</v>
      </c>
      <c r="Z30" s="427" t="e">
        <f t="shared" si="47"/>
        <v>#REF!</v>
      </c>
      <c r="AA30" s="429" t="e">
        <f t="shared" si="3"/>
        <v>#REF!</v>
      </c>
      <c r="AB30" s="434">
        <v>2044</v>
      </c>
      <c r="AC30" s="427" t="e">
        <f t="shared" si="48"/>
        <v>#REF!</v>
      </c>
      <c r="AD30" s="429" t="e">
        <f t="shared" si="4"/>
        <v>#REF!</v>
      </c>
      <c r="AE30" s="425">
        <v>2877</v>
      </c>
      <c r="AF30" s="427" t="e">
        <f t="shared" si="49"/>
        <v>#REF!</v>
      </c>
      <c r="AG30" s="429" t="e">
        <f t="shared" si="5"/>
        <v>#REF!</v>
      </c>
      <c r="AH30" s="425">
        <v>14237</v>
      </c>
      <c r="AI30" s="427" t="e">
        <f t="shared" si="50"/>
        <v>#REF!</v>
      </c>
      <c r="AJ30" s="429" t="e">
        <f t="shared" si="6"/>
        <v>#REF!</v>
      </c>
      <c r="AK30" s="430">
        <v>201607</v>
      </c>
      <c r="AL30" s="427" t="e">
        <f t="shared" si="51"/>
        <v>#REF!</v>
      </c>
      <c r="AM30" s="429" t="e">
        <f t="shared" si="7"/>
        <v>#REF!</v>
      </c>
      <c r="AN30" s="430">
        <v>61055</v>
      </c>
      <c r="AO30" s="427" t="e">
        <f t="shared" si="52"/>
        <v>#REF!</v>
      </c>
      <c r="AP30" s="429" t="e">
        <f t="shared" si="8"/>
        <v>#REF!</v>
      </c>
      <c r="AQ30" s="430">
        <v>56791</v>
      </c>
      <c r="AR30" s="427" t="e">
        <f t="shared" si="53"/>
        <v>#REF!</v>
      </c>
      <c r="AS30" s="429" t="e">
        <f t="shared" si="9"/>
        <v>#REF!</v>
      </c>
      <c r="AT30" s="430">
        <v>30671</v>
      </c>
      <c r="AU30" s="427" t="e">
        <f t="shared" si="54"/>
        <v>#REF!</v>
      </c>
      <c r="AV30" s="429" t="e">
        <f t="shared" si="10"/>
        <v>#REF!</v>
      </c>
      <c r="AW30" s="430">
        <v>39767</v>
      </c>
      <c r="AX30" s="427" t="e">
        <f t="shared" si="55"/>
        <v>#REF!</v>
      </c>
      <c r="AY30" s="429" t="e">
        <f t="shared" si="11"/>
        <v>#REF!</v>
      </c>
      <c r="AZ30" s="430">
        <v>23735</v>
      </c>
      <c r="BA30" s="427" t="e">
        <f t="shared" si="56"/>
        <v>#REF!</v>
      </c>
      <c r="BB30" s="429" t="e">
        <f t="shared" si="12"/>
        <v>#REF!</v>
      </c>
      <c r="BC30" s="426">
        <v>64797</v>
      </c>
      <c r="BD30" s="427" t="e">
        <f t="shared" si="57"/>
        <v>#REF!</v>
      </c>
      <c r="BE30" s="429" t="e">
        <f t="shared" si="13"/>
        <v>#REF!</v>
      </c>
      <c r="BF30" s="429">
        <v>28082</v>
      </c>
      <c r="BG30" s="427" t="e">
        <f t="shared" si="58"/>
        <v>#REF!</v>
      </c>
      <c r="BH30" s="429" t="e">
        <f t="shared" si="110"/>
        <v>#REF!</v>
      </c>
      <c r="BI30" s="426">
        <v>143270</v>
      </c>
      <c r="BJ30" s="427" t="e">
        <f t="shared" si="60"/>
        <v>#REF!</v>
      </c>
      <c r="BK30" s="373" t="e">
        <f t="shared" si="61"/>
        <v>#REF!</v>
      </c>
      <c r="BL30" s="435">
        <v>23529</v>
      </c>
      <c r="BM30" s="427" t="e">
        <f t="shared" si="62"/>
        <v>#REF!</v>
      </c>
      <c r="BN30" s="429" t="e">
        <f t="shared" si="14"/>
        <v>#REF!</v>
      </c>
      <c r="BO30" s="435">
        <v>61830</v>
      </c>
      <c r="BP30" s="427" t="e">
        <f t="shared" si="63"/>
        <v>#REF!</v>
      </c>
      <c r="BQ30" s="429" t="e">
        <f t="shared" si="15"/>
        <v>#REF!</v>
      </c>
      <c r="BR30" s="435">
        <v>141036</v>
      </c>
      <c r="BS30" s="427" t="e">
        <f t="shared" si="64"/>
        <v>#REF!</v>
      </c>
      <c r="BT30" s="373" t="e">
        <f t="shared" si="65"/>
        <v>#REF!</v>
      </c>
      <c r="BU30" s="435">
        <v>124897</v>
      </c>
      <c r="BV30" s="427" t="e">
        <f t="shared" si="16"/>
        <v>#REF!</v>
      </c>
      <c r="BW30" s="429" t="e">
        <f t="shared" si="17"/>
        <v>#REF!</v>
      </c>
      <c r="BX30" s="435">
        <v>25928</v>
      </c>
      <c r="BY30" s="427" t="e">
        <f t="shared" si="66"/>
        <v>#REF!</v>
      </c>
      <c r="BZ30" s="429" t="e">
        <f t="shared" si="18"/>
        <v>#REF!</v>
      </c>
      <c r="CA30" s="435">
        <v>67659</v>
      </c>
      <c r="CB30" s="427" t="e">
        <f t="shared" si="67"/>
        <v>#REF!</v>
      </c>
      <c r="CC30" s="429" t="e">
        <f t="shared" si="19"/>
        <v>#REF!</v>
      </c>
      <c r="CD30" s="430">
        <v>151160</v>
      </c>
      <c r="CE30" s="427" t="e">
        <f t="shared" si="68"/>
        <v>#REF!</v>
      </c>
      <c r="CF30" s="429" t="e">
        <f t="shared" si="20"/>
        <v>#REF!</v>
      </c>
      <c r="CG30" s="430">
        <v>35812</v>
      </c>
      <c r="CH30" s="427" t="e">
        <f t="shared" si="69"/>
        <v>#REF!</v>
      </c>
      <c r="CI30" s="429" t="e">
        <f t="shared" si="21"/>
        <v>#REF!</v>
      </c>
      <c r="CJ30" s="430">
        <v>201607</v>
      </c>
      <c r="CK30" s="427" t="e">
        <f t="shared" si="70"/>
        <v>#REF!</v>
      </c>
      <c r="CL30" s="429" t="e">
        <f t="shared" si="22"/>
        <v>#REF!</v>
      </c>
      <c r="CM30" s="430">
        <v>61055</v>
      </c>
      <c r="CN30" s="427" t="e">
        <f t="shared" si="71"/>
        <v>#REF!</v>
      </c>
      <c r="CO30" s="429" t="e">
        <f t="shared" si="23"/>
        <v>#REF!</v>
      </c>
      <c r="CP30" s="430">
        <v>56791</v>
      </c>
      <c r="CQ30" s="427" t="e">
        <f t="shared" si="72"/>
        <v>#REF!</v>
      </c>
      <c r="CR30" s="429" t="e">
        <f t="shared" si="24"/>
        <v>#REF!</v>
      </c>
      <c r="CS30" s="430">
        <v>30671</v>
      </c>
      <c r="CT30" s="427" t="e">
        <f t="shared" si="73"/>
        <v>#REF!</v>
      </c>
      <c r="CU30" s="429" t="e">
        <f t="shared" si="25"/>
        <v>#REF!</v>
      </c>
      <c r="CV30" s="430">
        <v>39767</v>
      </c>
      <c r="CW30" s="427" t="e">
        <f t="shared" si="74"/>
        <v>#REF!</v>
      </c>
      <c r="CX30" s="429" t="e">
        <f t="shared" si="26"/>
        <v>#REF!</v>
      </c>
      <c r="CY30" s="430">
        <v>23735</v>
      </c>
      <c r="CZ30" s="427" t="e">
        <f t="shared" si="75"/>
        <v>#REF!</v>
      </c>
      <c r="DA30" s="429" t="e">
        <f t="shared" si="27"/>
        <v>#REF!</v>
      </c>
      <c r="DB30" s="426">
        <v>64797</v>
      </c>
      <c r="DC30" s="427" t="e">
        <f t="shared" si="76"/>
        <v>#REF!</v>
      </c>
      <c r="DD30" s="429" t="e">
        <f t="shared" si="28"/>
        <v>#REF!</v>
      </c>
      <c r="DE30" s="429">
        <v>28082</v>
      </c>
      <c r="DF30" s="427" t="e">
        <f t="shared" si="77"/>
        <v>#REF!</v>
      </c>
      <c r="DG30" s="429" t="e">
        <f t="shared" si="111"/>
        <v>#REF!</v>
      </c>
      <c r="DH30" s="426">
        <v>143270</v>
      </c>
      <c r="DI30" s="427" t="e">
        <f t="shared" si="79"/>
        <v>#REF!</v>
      </c>
      <c r="DJ30" s="373" t="e">
        <f t="shared" si="80"/>
        <v>#REF!</v>
      </c>
      <c r="DK30" s="435">
        <v>23529</v>
      </c>
      <c r="DL30" s="427" t="e">
        <f t="shared" si="81"/>
        <v>#REF!</v>
      </c>
      <c r="DM30" s="429" t="e">
        <f t="shared" si="29"/>
        <v>#REF!</v>
      </c>
      <c r="DN30" s="435">
        <v>61830</v>
      </c>
      <c r="DO30" s="427" t="e">
        <f t="shared" si="82"/>
        <v>#REF!</v>
      </c>
      <c r="DP30" s="429" t="e">
        <f t="shared" si="30"/>
        <v>#REF!</v>
      </c>
      <c r="DQ30" s="435">
        <v>141036</v>
      </c>
      <c r="DR30" s="427" t="e">
        <f t="shared" si="83"/>
        <v>#REF!</v>
      </c>
      <c r="DS30" s="373" t="e">
        <f t="shared" si="84"/>
        <v>#REF!</v>
      </c>
      <c r="DT30" s="435">
        <v>124897</v>
      </c>
      <c r="DU30" s="427" t="e">
        <f t="shared" si="85"/>
        <v>#REF!</v>
      </c>
      <c r="DV30" s="429" t="e">
        <f t="shared" si="31"/>
        <v>#REF!</v>
      </c>
      <c r="DW30" s="435">
        <v>25928</v>
      </c>
      <c r="DX30" s="427" t="e">
        <f t="shared" si="86"/>
        <v>#REF!</v>
      </c>
      <c r="DY30" s="429" t="e">
        <f t="shared" si="32"/>
        <v>#REF!</v>
      </c>
      <c r="DZ30" s="435">
        <v>67659</v>
      </c>
      <c r="EA30" s="427" t="e">
        <f t="shared" si="87"/>
        <v>#REF!</v>
      </c>
      <c r="EB30" s="429" t="e">
        <f t="shared" si="33"/>
        <v>#REF!</v>
      </c>
      <c r="EC30" s="430">
        <v>151160</v>
      </c>
      <c r="ED30" s="427" t="e">
        <f t="shared" si="88"/>
        <v>#REF!</v>
      </c>
      <c r="EE30" s="429" t="e">
        <f t="shared" si="34"/>
        <v>#REF!</v>
      </c>
      <c r="EF30" s="430">
        <v>35812</v>
      </c>
      <c r="EG30" s="427" t="e">
        <f t="shared" si="89"/>
        <v>#REF!</v>
      </c>
      <c r="EH30" s="429" t="e">
        <f t="shared" si="35"/>
        <v>#REF!</v>
      </c>
      <c r="EI30" s="430">
        <v>201607</v>
      </c>
      <c r="EJ30" s="427" t="e">
        <f t="shared" si="90"/>
        <v>#REF!</v>
      </c>
      <c r="EK30" s="429" t="e">
        <f t="shared" si="36"/>
        <v>#REF!</v>
      </c>
      <c r="EL30" s="430">
        <v>61055</v>
      </c>
      <c r="EM30" s="427" t="e">
        <f t="shared" si="91"/>
        <v>#REF!</v>
      </c>
      <c r="EN30" s="429" t="e">
        <f t="shared" si="37"/>
        <v>#REF!</v>
      </c>
    </row>
    <row r="31" spans="1:144" ht="15.6" x14ac:dyDescent="0.3">
      <c r="A31" s="257">
        <v>1</v>
      </c>
      <c r="B31" s="591"/>
      <c r="C31" s="258" t="s">
        <v>122</v>
      </c>
      <c r="D31" s="259" t="e">
        <f>#REF!</f>
        <v>#REF!</v>
      </c>
      <c r="E31" s="381" t="e">
        <f>#REF!</f>
        <v>#REF!</v>
      </c>
      <c r="F31" s="360" t="e">
        <f t="shared" si="38"/>
        <v>#REF!</v>
      </c>
      <c r="G31" s="360" t="e">
        <f t="shared" si="39"/>
        <v>#REF!</v>
      </c>
      <c r="H31" s="260" t="e">
        <f>#REF!</f>
        <v>#REF!</v>
      </c>
      <c r="I31" s="260" t="e">
        <f>#REF!</f>
        <v>#REF!</v>
      </c>
      <c r="J31" s="353">
        <v>741</v>
      </c>
      <c r="K31" s="420" t="e">
        <f t="shared" si="40"/>
        <v>#REF!</v>
      </c>
      <c r="L31" s="351" t="e">
        <f t="shared" si="41"/>
        <v>#REF!</v>
      </c>
      <c r="M31" s="494">
        <v>1010</v>
      </c>
      <c r="N31" s="420" t="e">
        <f t="shared" si="42"/>
        <v>#REF!</v>
      </c>
      <c r="O31" s="432" t="e">
        <f t="shared" si="0"/>
        <v>#REF!</v>
      </c>
      <c r="P31" s="459">
        <v>3754</v>
      </c>
      <c r="Q31" s="420" t="e">
        <f t="shared" si="43"/>
        <v>#REF!</v>
      </c>
      <c r="R31" s="432" t="e">
        <f t="shared" si="1"/>
        <v>#REF!</v>
      </c>
      <c r="S31" s="459">
        <v>567</v>
      </c>
      <c r="T31" s="420" t="e">
        <f t="shared" si="44"/>
        <v>#REF!</v>
      </c>
      <c r="U31" s="351" t="e">
        <f t="shared" si="45"/>
        <v>#REF!</v>
      </c>
      <c r="V31" s="459">
        <v>741</v>
      </c>
      <c r="W31" s="420" t="e">
        <f t="shared" si="46"/>
        <v>#REF!</v>
      </c>
      <c r="X31" s="432" t="e">
        <f t="shared" si="2"/>
        <v>#REF!</v>
      </c>
      <c r="Y31" s="459">
        <v>752</v>
      </c>
      <c r="Z31" s="420" t="e">
        <f t="shared" si="47"/>
        <v>#REF!</v>
      </c>
      <c r="AA31" s="432" t="e">
        <f t="shared" si="3"/>
        <v>#REF!</v>
      </c>
      <c r="AB31" s="459">
        <v>319</v>
      </c>
      <c r="AC31" s="420" t="e">
        <f t="shared" si="48"/>
        <v>#REF!</v>
      </c>
      <c r="AD31" s="432" t="e">
        <f t="shared" si="4"/>
        <v>#REF!</v>
      </c>
      <c r="AE31" s="355">
        <v>477</v>
      </c>
      <c r="AF31" s="420" t="e">
        <f t="shared" si="49"/>
        <v>#REF!</v>
      </c>
      <c r="AG31" s="432" t="e">
        <f t="shared" si="5"/>
        <v>#REF!</v>
      </c>
      <c r="AH31" s="355">
        <v>1220</v>
      </c>
      <c r="AI31" s="420" t="e">
        <f t="shared" si="50"/>
        <v>#REF!</v>
      </c>
      <c r="AJ31" s="432" t="e">
        <f t="shared" si="6"/>
        <v>#REF!</v>
      </c>
      <c r="AK31" s="355">
        <v>4574</v>
      </c>
      <c r="AL31" s="420" t="e">
        <f t="shared" si="51"/>
        <v>#REF!</v>
      </c>
      <c r="AM31" s="432" t="e">
        <f t="shared" si="7"/>
        <v>#REF!</v>
      </c>
      <c r="AN31" s="355">
        <v>2778</v>
      </c>
      <c r="AO31" s="420" t="e">
        <f t="shared" si="52"/>
        <v>#REF!</v>
      </c>
      <c r="AP31" s="432" t="e">
        <f t="shared" si="8"/>
        <v>#REF!</v>
      </c>
      <c r="AQ31" s="355">
        <v>2272</v>
      </c>
      <c r="AR31" s="420" t="e">
        <f t="shared" si="53"/>
        <v>#REF!</v>
      </c>
      <c r="AS31" s="432" t="e">
        <f t="shared" si="9"/>
        <v>#REF!</v>
      </c>
      <c r="AT31" s="355">
        <v>1309</v>
      </c>
      <c r="AU31" s="420" t="e">
        <f t="shared" si="54"/>
        <v>#REF!</v>
      </c>
      <c r="AV31" s="432" t="e">
        <f t="shared" si="10"/>
        <v>#REF!</v>
      </c>
      <c r="AW31" s="355">
        <v>1735</v>
      </c>
      <c r="AX31" s="420" t="e">
        <f t="shared" si="55"/>
        <v>#REF!</v>
      </c>
      <c r="AY31" s="432" t="e">
        <f t="shared" si="11"/>
        <v>#REF!</v>
      </c>
      <c r="AZ31" s="355">
        <v>956</v>
      </c>
      <c r="BA31" s="420" t="e">
        <f t="shared" si="56"/>
        <v>#REF!</v>
      </c>
      <c r="BB31" s="432" t="e">
        <f t="shared" si="12"/>
        <v>#REF!</v>
      </c>
      <c r="BC31" s="353">
        <v>2327</v>
      </c>
      <c r="BD31" s="420" t="e">
        <f t="shared" si="57"/>
        <v>#REF!</v>
      </c>
      <c r="BE31" s="432" t="e">
        <f t="shared" si="13"/>
        <v>#REF!</v>
      </c>
      <c r="BF31" s="432">
        <v>1258</v>
      </c>
      <c r="BG31" s="420" t="e">
        <f t="shared" si="58"/>
        <v>#REF!</v>
      </c>
      <c r="BH31" s="432" t="e">
        <f>$F31+(BG31/BF31)</f>
        <v>#REF!</v>
      </c>
      <c r="BI31" s="353">
        <v>3071</v>
      </c>
      <c r="BJ31" s="420" t="e">
        <f t="shared" si="60"/>
        <v>#REF!</v>
      </c>
      <c r="BK31" s="351" t="e">
        <f t="shared" si="61"/>
        <v>#REF!</v>
      </c>
      <c r="BL31" s="459">
        <v>901</v>
      </c>
      <c r="BM31" s="420" t="e">
        <f t="shared" si="62"/>
        <v>#REF!</v>
      </c>
      <c r="BN31" s="432" t="e">
        <f t="shared" si="14"/>
        <v>#REF!</v>
      </c>
      <c r="BO31" s="459">
        <v>1803</v>
      </c>
      <c r="BP31" s="420" t="e">
        <f t="shared" si="63"/>
        <v>#REF!</v>
      </c>
      <c r="BQ31" s="432" t="e">
        <f t="shared" si="15"/>
        <v>#REF!</v>
      </c>
      <c r="BR31" s="459">
        <v>4634</v>
      </c>
      <c r="BS31" s="420" t="e">
        <f t="shared" si="64"/>
        <v>#REF!</v>
      </c>
      <c r="BT31" s="351" t="e">
        <f t="shared" si="65"/>
        <v>#REF!</v>
      </c>
      <c r="BU31" s="459">
        <v>3423</v>
      </c>
      <c r="BV31" s="420" t="e">
        <f t="shared" si="16"/>
        <v>#REF!</v>
      </c>
      <c r="BW31" s="432" t="e">
        <f t="shared" si="17"/>
        <v>#REF!</v>
      </c>
      <c r="BX31" s="459">
        <v>780</v>
      </c>
      <c r="BY31" s="420" t="e">
        <f t="shared" si="66"/>
        <v>#REF!</v>
      </c>
      <c r="BZ31" s="432" t="e">
        <f t="shared" si="18"/>
        <v>#REF!</v>
      </c>
      <c r="CA31" s="459">
        <v>2367</v>
      </c>
      <c r="CB31" s="420" t="e">
        <f t="shared" si="67"/>
        <v>#REF!</v>
      </c>
      <c r="CC31" s="432" t="e">
        <f t="shared" si="19"/>
        <v>#REF!</v>
      </c>
      <c r="CD31" s="355">
        <v>4584</v>
      </c>
      <c r="CE31" s="420" t="e">
        <f t="shared" si="68"/>
        <v>#REF!</v>
      </c>
      <c r="CF31" s="432" t="e">
        <f t="shared" si="20"/>
        <v>#REF!</v>
      </c>
      <c r="CG31" s="355">
        <v>1332</v>
      </c>
      <c r="CH31" s="420" t="e">
        <f t="shared" si="69"/>
        <v>#REF!</v>
      </c>
      <c r="CI31" s="432" t="e">
        <f t="shared" si="21"/>
        <v>#REF!</v>
      </c>
      <c r="CJ31" s="355">
        <v>4574</v>
      </c>
      <c r="CK31" s="420" t="e">
        <f t="shared" si="70"/>
        <v>#REF!</v>
      </c>
      <c r="CL31" s="432" t="e">
        <f t="shared" si="22"/>
        <v>#REF!</v>
      </c>
      <c r="CM31" s="355">
        <v>2778</v>
      </c>
      <c r="CN31" s="420" t="e">
        <f t="shared" si="71"/>
        <v>#REF!</v>
      </c>
      <c r="CO31" s="432" t="e">
        <f t="shared" si="23"/>
        <v>#REF!</v>
      </c>
      <c r="CP31" s="355">
        <v>2272</v>
      </c>
      <c r="CQ31" s="420" t="e">
        <f t="shared" si="72"/>
        <v>#REF!</v>
      </c>
      <c r="CR31" s="432" t="e">
        <f t="shared" si="24"/>
        <v>#REF!</v>
      </c>
      <c r="CS31" s="355">
        <v>1309</v>
      </c>
      <c r="CT31" s="420" t="e">
        <f t="shared" si="73"/>
        <v>#REF!</v>
      </c>
      <c r="CU31" s="432" t="e">
        <f t="shared" si="25"/>
        <v>#REF!</v>
      </c>
      <c r="CV31" s="355">
        <v>1735</v>
      </c>
      <c r="CW31" s="420" t="e">
        <f t="shared" si="74"/>
        <v>#REF!</v>
      </c>
      <c r="CX31" s="432" t="e">
        <f t="shared" si="26"/>
        <v>#REF!</v>
      </c>
      <c r="CY31" s="355">
        <v>956</v>
      </c>
      <c r="CZ31" s="420" t="e">
        <f t="shared" si="75"/>
        <v>#REF!</v>
      </c>
      <c r="DA31" s="432" t="e">
        <f t="shared" si="27"/>
        <v>#REF!</v>
      </c>
      <c r="DB31" s="353">
        <v>2327</v>
      </c>
      <c r="DC31" s="420" t="e">
        <f t="shared" si="76"/>
        <v>#REF!</v>
      </c>
      <c r="DD31" s="432" t="e">
        <f t="shared" si="28"/>
        <v>#REF!</v>
      </c>
      <c r="DE31" s="432">
        <v>1258</v>
      </c>
      <c r="DF31" s="420" t="e">
        <f t="shared" si="77"/>
        <v>#REF!</v>
      </c>
      <c r="DG31" s="432" t="e">
        <f>$F31+(DF31/DE31)</f>
        <v>#REF!</v>
      </c>
      <c r="DH31" s="353">
        <v>3071</v>
      </c>
      <c r="DI31" s="420" t="e">
        <f t="shared" si="79"/>
        <v>#REF!</v>
      </c>
      <c r="DJ31" s="351" t="e">
        <f t="shared" si="80"/>
        <v>#REF!</v>
      </c>
      <c r="DK31" s="459">
        <v>901</v>
      </c>
      <c r="DL31" s="420" t="e">
        <f t="shared" si="81"/>
        <v>#REF!</v>
      </c>
      <c r="DM31" s="432" t="e">
        <f t="shared" si="29"/>
        <v>#REF!</v>
      </c>
      <c r="DN31" s="459">
        <v>1803</v>
      </c>
      <c r="DO31" s="420" t="e">
        <f t="shared" si="82"/>
        <v>#REF!</v>
      </c>
      <c r="DP31" s="432" t="e">
        <f t="shared" si="30"/>
        <v>#REF!</v>
      </c>
      <c r="DQ31" s="459">
        <v>4634</v>
      </c>
      <c r="DR31" s="420" t="e">
        <f t="shared" si="83"/>
        <v>#REF!</v>
      </c>
      <c r="DS31" s="351" t="e">
        <f t="shared" si="84"/>
        <v>#REF!</v>
      </c>
      <c r="DT31" s="459">
        <v>3423</v>
      </c>
      <c r="DU31" s="420" t="e">
        <f t="shared" si="85"/>
        <v>#REF!</v>
      </c>
      <c r="DV31" s="432" t="e">
        <f t="shared" si="31"/>
        <v>#REF!</v>
      </c>
      <c r="DW31" s="459">
        <v>780</v>
      </c>
      <c r="DX31" s="420" t="e">
        <f t="shared" si="86"/>
        <v>#REF!</v>
      </c>
      <c r="DY31" s="432" t="e">
        <f t="shared" si="32"/>
        <v>#REF!</v>
      </c>
      <c r="DZ31" s="459">
        <v>2367</v>
      </c>
      <c r="EA31" s="420" t="e">
        <f t="shared" si="87"/>
        <v>#REF!</v>
      </c>
      <c r="EB31" s="432" t="e">
        <f t="shared" si="33"/>
        <v>#REF!</v>
      </c>
      <c r="EC31" s="355">
        <v>4584</v>
      </c>
      <c r="ED31" s="420" t="e">
        <f t="shared" si="88"/>
        <v>#REF!</v>
      </c>
      <c r="EE31" s="432" t="e">
        <f t="shared" si="34"/>
        <v>#REF!</v>
      </c>
      <c r="EF31" s="355">
        <v>1332</v>
      </c>
      <c r="EG31" s="420" t="e">
        <f t="shared" si="89"/>
        <v>#REF!</v>
      </c>
      <c r="EH31" s="432" t="e">
        <f t="shared" si="35"/>
        <v>#REF!</v>
      </c>
      <c r="EI31" s="355">
        <v>4574</v>
      </c>
      <c r="EJ31" s="420" t="e">
        <f t="shared" si="90"/>
        <v>#REF!</v>
      </c>
      <c r="EK31" s="432" t="e">
        <f t="shared" si="36"/>
        <v>#REF!</v>
      </c>
      <c r="EL31" s="355">
        <v>2778</v>
      </c>
      <c r="EM31" s="420" t="e">
        <f t="shared" si="91"/>
        <v>#REF!</v>
      </c>
      <c r="EN31" s="432" t="e">
        <f t="shared" si="37"/>
        <v>#REF!</v>
      </c>
    </row>
    <row r="32" spans="1:144" ht="15.6" x14ac:dyDescent="0.3">
      <c r="A32" s="202">
        <v>2</v>
      </c>
      <c r="B32" s="591"/>
      <c r="C32" s="256" t="s">
        <v>123</v>
      </c>
      <c r="D32" s="261" t="e">
        <f>#REF!</f>
        <v>#REF!</v>
      </c>
      <c r="E32" s="364" t="e">
        <f>#REF!</f>
        <v>#REF!</v>
      </c>
      <c r="F32" s="361" t="e">
        <f t="shared" si="38"/>
        <v>#REF!</v>
      </c>
      <c r="G32" s="361" t="e">
        <f t="shared" si="39"/>
        <v>#REF!</v>
      </c>
      <c r="H32" s="262" t="e">
        <f>#REF!</f>
        <v>#REF!</v>
      </c>
      <c r="I32" s="262" t="e">
        <f>#REF!</f>
        <v>#REF!</v>
      </c>
      <c r="J32" s="421">
        <v>741</v>
      </c>
      <c r="K32" s="422" t="e">
        <f t="shared" si="40"/>
        <v>#REF!</v>
      </c>
      <c r="L32" s="365" t="e">
        <f t="shared" si="41"/>
        <v>#REF!</v>
      </c>
      <c r="M32" s="495">
        <v>1010</v>
      </c>
      <c r="N32" s="422" t="e">
        <f t="shared" si="42"/>
        <v>#REF!</v>
      </c>
      <c r="O32" s="424" t="e">
        <f t="shared" si="0"/>
        <v>#REF!</v>
      </c>
      <c r="P32" s="434">
        <v>3754</v>
      </c>
      <c r="Q32" s="422" t="e">
        <f t="shared" si="43"/>
        <v>#REF!</v>
      </c>
      <c r="R32" s="424" t="e">
        <f t="shared" si="1"/>
        <v>#REF!</v>
      </c>
      <c r="S32" s="434">
        <v>567</v>
      </c>
      <c r="T32" s="422" t="e">
        <f t="shared" si="44"/>
        <v>#REF!</v>
      </c>
      <c r="U32" s="365" t="e">
        <f t="shared" si="45"/>
        <v>#REF!</v>
      </c>
      <c r="V32" s="434">
        <v>741</v>
      </c>
      <c r="W32" s="422" t="e">
        <f t="shared" si="46"/>
        <v>#REF!</v>
      </c>
      <c r="X32" s="424" t="e">
        <f t="shared" si="2"/>
        <v>#REF!</v>
      </c>
      <c r="Y32" s="434">
        <v>752</v>
      </c>
      <c r="Z32" s="422" t="e">
        <f t="shared" si="47"/>
        <v>#REF!</v>
      </c>
      <c r="AA32" s="424" t="e">
        <f t="shared" si="3"/>
        <v>#REF!</v>
      </c>
      <c r="AB32" s="434">
        <v>319</v>
      </c>
      <c r="AC32" s="422" t="e">
        <f t="shared" si="48"/>
        <v>#REF!</v>
      </c>
      <c r="AD32" s="424" t="e">
        <f t="shared" si="4"/>
        <v>#REF!</v>
      </c>
      <c r="AE32" s="425">
        <v>477</v>
      </c>
      <c r="AF32" s="422" t="e">
        <f t="shared" si="49"/>
        <v>#REF!</v>
      </c>
      <c r="AG32" s="424" t="e">
        <f t="shared" si="5"/>
        <v>#REF!</v>
      </c>
      <c r="AH32" s="425">
        <v>1220</v>
      </c>
      <c r="AI32" s="422" t="e">
        <f t="shared" si="50"/>
        <v>#REF!</v>
      </c>
      <c r="AJ32" s="424" t="e">
        <f t="shared" si="6"/>
        <v>#REF!</v>
      </c>
      <c r="AK32" s="425">
        <v>4574</v>
      </c>
      <c r="AL32" s="422" t="e">
        <f t="shared" si="51"/>
        <v>#REF!</v>
      </c>
      <c r="AM32" s="424" t="e">
        <f t="shared" si="7"/>
        <v>#REF!</v>
      </c>
      <c r="AN32" s="425">
        <v>2778</v>
      </c>
      <c r="AO32" s="422" t="e">
        <f t="shared" si="52"/>
        <v>#REF!</v>
      </c>
      <c r="AP32" s="424" t="e">
        <f t="shared" si="8"/>
        <v>#REF!</v>
      </c>
      <c r="AQ32" s="425">
        <v>2272</v>
      </c>
      <c r="AR32" s="422" t="e">
        <f t="shared" si="53"/>
        <v>#REF!</v>
      </c>
      <c r="AS32" s="424" t="e">
        <f t="shared" si="9"/>
        <v>#REF!</v>
      </c>
      <c r="AT32" s="425">
        <v>1309</v>
      </c>
      <c r="AU32" s="422" t="e">
        <f t="shared" si="54"/>
        <v>#REF!</v>
      </c>
      <c r="AV32" s="424" t="e">
        <f t="shared" si="10"/>
        <v>#REF!</v>
      </c>
      <c r="AW32" s="425">
        <v>1735</v>
      </c>
      <c r="AX32" s="422" t="e">
        <f t="shared" si="55"/>
        <v>#REF!</v>
      </c>
      <c r="AY32" s="424" t="e">
        <f t="shared" si="11"/>
        <v>#REF!</v>
      </c>
      <c r="AZ32" s="425">
        <v>956</v>
      </c>
      <c r="BA32" s="422" t="e">
        <f t="shared" si="56"/>
        <v>#REF!</v>
      </c>
      <c r="BB32" s="424" t="e">
        <f t="shared" si="12"/>
        <v>#REF!</v>
      </c>
      <c r="BC32" s="421">
        <v>2327</v>
      </c>
      <c r="BD32" s="422" t="e">
        <f t="shared" si="57"/>
        <v>#REF!</v>
      </c>
      <c r="BE32" s="424" t="e">
        <f t="shared" si="13"/>
        <v>#REF!</v>
      </c>
      <c r="BF32" s="424">
        <v>1258</v>
      </c>
      <c r="BG32" s="422" t="e">
        <f t="shared" si="58"/>
        <v>#REF!</v>
      </c>
      <c r="BH32" s="424" t="e">
        <f t="shared" ref="BH32:BH35" si="112">$F32+(BG32/BF32)</f>
        <v>#REF!</v>
      </c>
      <c r="BI32" s="421">
        <v>3071</v>
      </c>
      <c r="BJ32" s="422" t="e">
        <f t="shared" si="60"/>
        <v>#REF!</v>
      </c>
      <c r="BK32" s="365" t="e">
        <f t="shared" si="61"/>
        <v>#REF!</v>
      </c>
      <c r="BL32" s="434">
        <v>901</v>
      </c>
      <c r="BM32" s="422" t="e">
        <f t="shared" si="62"/>
        <v>#REF!</v>
      </c>
      <c r="BN32" s="424" t="e">
        <f t="shared" si="14"/>
        <v>#REF!</v>
      </c>
      <c r="BO32" s="434">
        <v>1803</v>
      </c>
      <c r="BP32" s="422" t="e">
        <f t="shared" si="63"/>
        <v>#REF!</v>
      </c>
      <c r="BQ32" s="424" t="e">
        <f t="shared" si="15"/>
        <v>#REF!</v>
      </c>
      <c r="BR32" s="434">
        <v>4634</v>
      </c>
      <c r="BS32" s="422" t="e">
        <f t="shared" si="64"/>
        <v>#REF!</v>
      </c>
      <c r="BT32" s="365" t="e">
        <f t="shared" si="65"/>
        <v>#REF!</v>
      </c>
      <c r="BU32" s="434">
        <v>3423</v>
      </c>
      <c r="BV32" s="422" t="e">
        <f t="shared" si="16"/>
        <v>#REF!</v>
      </c>
      <c r="BW32" s="424" t="e">
        <f t="shared" si="17"/>
        <v>#REF!</v>
      </c>
      <c r="BX32" s="434">
        <v>780</v>
      </c>
      <c r="BY32" s="422" t="e">
        <f t="shared" si="66"/>
        <v>#REF!</v>
      </c>
      <c r="BZ32" s="424" t="e">
        <f t="shared" si="18"/>
        <v>#REF!</v>
      </c>
      <c r="CA32" s="434">
        <v>2367</v>
      </c>
      <c r="CB32" s="422" t="e">
        <f t="shared" si="67"/>
        <v>#REF!</v>
      </c>
      <c r="CC32" s="424" t="e">
        <f t="shared" si="19"/>
        <v>#REF!</v>
      </c>
      <c r="CD32" s="425">
        <v>4584</v>
      </c>
      <c r="CE32" s="422" t="e">
        <f t="shared" si="68"/>
        <v>#REF!</v>
      </c>
      <c r="CF32" s="424" t="e">
        <f t="shared" si="20"/>
        <v>#REF!</v>
      </c>
      <c r="CG32" s="425">
        <v>1332</v>
      </c>
      <c r="CH32" s="422" t="e">
        <f t="shared" si="69"/>
        <v>#REF!</v>
      </c>
      <c r="CI32" s="424" t="e">
        <f t="shared" si="21"/>
        <v>#REF!</v>
      </c>
      <c r="CJ32" s="425">
        <v>4574</v>
      </c>
      <c r="CK32" s="422" t="e">
        <f t="shared" si="70"/>
        <v>#REF!</v>
      </c>
      <c r="CL32" s="424" t="e">
        <f t="shared" si="22"/>
        <v>#REF!</v>
      </c>
      <c r="CM32" s="425">
        <v>2778</v>
      </c>
      <c r="CN32" s="422" t="e">
        <f t="shared" si="71"/>
        <v>#REF!</v>
      </c>
      <c r="CO32" s="424" t="e">
        <f t="shared" si="23"/>
        <v>#REF!</v>
      </c>
      <c r="CP32" s="425">
        <v>2272</v>
      </c>
      <c r="CQ32" s="422" t="e">
        <f t="shared" si="72"/>
        <v>#REF!</v>
      </c>
      <c r="CR32" s="424" t="e">
        <f t="shared" si="24"/>
        <v>#REF!</v>
      </c>
      <c r="CS32" s="425">
        <v>1309</v>
      </c>
      <c r="CT32" s="422" t="e">
        <f t="shared" si="73"/>
        <v>#REF!</v>
      </c>
      <c r="CU32" s="424" t="e">
        <f t="shared" si="25"/>
        <v>#REF!</v>
      </c>
      <c r="CV32" s="425">
        <v>1735</v>
      </c>
      <c r="CW32" s="422" t="e">
        <f t="shared" si="74"/>
        <v>#REF!</v>
      </c>
      <c r="CX32" s="424" t="e">
        <f t="shared" si="26"/>
        <v>#REF!</v>
      </c>
      <c r="CY32" s="425">
        <v>956</v>
      </c>
      <c r="CZ32" s="422" t="e">
        <f t="shared" si="75"/>
        <v>#REF!</v>
      </c>
      <c r="DA32" s="424" t="e">
        <f t="shared" si="27"/>
        <v>#REF!</v>
      </c>
      <c r="DB32" s="421">
        <v>2327</v>
      </c>
      <c r="DC32" s="422" t="e">
        <f t="shared" si="76"/>
        <v>#REF!</v>
      </c>
      <c r="DD32" s="424" t="e">
        <f t="shared" si="28"/>
        <v>#REF!</v>
      </c>
      <c r="DE32" s="424">
        <v>1258</v>
      </c>
      <c r="DF32" s="422" t="e">
        <f t="shared" si="77"/>
        <v>#REF!</v>
      </c>
      <c r="DG32" s="424" t="e">
        <f t="shared" ref="DG32:DG35" si="113">$F32+(DF32/DE32)</f>
        <v>#REF!</v>
      </c>
      <c r="DH32" s="421">
        <v>3071</v>
      </c>
      <c r="DI32" s="422" t="e">
        <f t="shared" si="79"/>
        <v>#REF!</v>
      </c>
      <c r="DJ32" s="365" t="e">
        <f t="shared" si="80"/>
        <v>#REF!</v>
      </c>
      <c r="DK32" s="434">
        <v>901</v>
      </c>
      <c r="DL32" s="422" t="e">
        <f t="shared" si="81"/>
        <v>#REF!</v>
      </c>
      <c r="DM32" s="424" t="e">
        <f t="shared" si="29"/>
        <v>#REF!</v>
      </c>
      <c r="DN32" s="434">
        <v>1803</v>
      </c>
      <c r="DO32" s="422" t="e">
        <f t="shared" si="82"/>
        <v>#REF!</v>
      </c>
      <c r="DP32" s="424" t="e">
        <f t="shared" si="30"/>
        <v>#REF!</v>
      </c>
      <c r="DQ32" s="434">
        <v>4634</v>
      </c>
      <c r="DR32" s="422" t="e">
        <f t="shared" si="83"/>
        <v>#REF!</v>
      </c>
      <c r="DS32" s="365" t="e">
        <f t="shared" si="84"/>
        <v>#REF!</v>
      </c>
      <c r="DT32" s="434">
        <v>3423</v>
      </c>
      <c r="DU32" s="422" t="e">
        <f t="shared" si="85"/>
        <v>#REF!</v>
      </c>
      <c r="DV32" s="424" t="e">
        <f t="shared" si="31"/>
        <v>#REF!</v>
      </c>
      <c r="DW32" s="434">
        <v>780</v>
      </c>
      <c r="DX32" s="422" t="e">
        <f t="shared" si="86"/>
        <v>#REF!</v>
      </c>
      <c r="DY32" s="424" t="e">
        <f t="shared" si="32"/>
        <v>#REF!</v>
      </c>
      <c r="DZ32" s="434">
        <v>2367</v>
      </c>
      <c r="EA32" s="422" t="e">
        <f t="shared" si="87"/>
        <v>#REF!</v>
      </c>
      <c r="EB32" s="424" t="e">
        <f t="shared" si="33"/>
        <v>#REF!</v>
      </c>
      <c r="EC32" s="425">
        <v>4584</v>
      </c>
      <c r="ED32" s="422" t="e">
        <f t="shared" si="88"/>
        <v>#REF!</v>
      </c>
      <c r="EE32" s="424" t="e">
        <f t="shared" si="34"/>
        <v>#REF!</v>
      </c>
      <c r="EF32" s="425">
        <v>1332</v>
      </c>
      <c r="EG32" s="422" t="e">
        <f t="shared" si="89"/>
        <v>#REF!</v>
      </c>
      <c r="EH32" s="424" t="e">
        <f t="shared" si="35"/>
        <v>#REF!</v>
      </c>
      <c r="EI32" s="425">
        <v>4574</v>
      </c>
      <c r="EJ32" s="422" t="e">
        <f t="shared" si="90"/>
        <v>#REF!</v>
      </c>
      <c r="EK32" s="424" t="e">
        <f t="shared" si="36"/>
        <v>#REF!</v>
      </c>
      <c r="EL32" s="425">
        <v>2778</v>
      </c>
      <c r="EM32" s="422" t="e">
        <f t="shared" si="91"/>
        <v>#REF!</v>
      </c>
      <c r="EN32" s="424" t="e">
        <f t="shared" si="37"/>
        <v>#REF!</v>
      </c>
    </row>
    <row r="33" spans="1:144" ht="15.6" x14ac:dyDescent="0.3">
      <c r="A33" s="203">
        <v>3</v>
      </c>
      <c r="B33" s="591"/>
      <c r="C33" s="256" t="s">
        <v>124</v>
      </c>
      <c r="D33" s="261" t="e">
        <f>#REF!</f>
        <v>#REF!</v>
      </c>
      <c r="E33" s="364" t="e">
        <f>#REF!</f>
        <v>#REF!</v>
      </c>
      <c r="F33" s="361" t="e">
        <f t="shared" si="38"/>
        <v>#REF!</v>
      </c>
      <c r="G33" s="361" t="e">
        <f t="shared" si="39"/>
        <v>#REF!</v>
      </c>
      <c r="H33" s="262" t="e">
        <f>#REF!</f>
        <v>#REF!</v>
      </c>
      <c r="I33" s="262" t="e">
        <f>#REF!</f>
        <v>#REF!</v>
      </c>
      <c r="J33" s="421">
        <v>741</v>
      </c>
      <c r="K33" s="422" t="e">
        <f t="shared" si="40"/>
        <v>#REF!</v>
      </c>
      <c r="L33" s="365" t="e">
        <f t="shared" si="41"/>
        <v>#REF!</v>
      </c>
      <c r="M33" s="495">
        <v>1010</v>
      </c>
      <c r="N33" s="422" t="e">
        <f t="shared" si="42"/>
        <v>#REF!</v>
      </c>
      <c r="O33" s="424" t="e">
        <f t="shared" si="0"/>
        <v>#REF!</v>
      </c>
      <c r="P33" s="434">
        <v>3754</v>
      </c>
      <c r="Q33" s="422" t="e">
        <f t="shared" si="43"/>
        <v>#REF!</v>
      </c>
      <c r="R33" s="424" t="e">
        <f t="shared" si="1"/>
        <v>#REF!</v>
      </c>
      <c r="S33" s="434">
        <v>567</v>
      </c>
      <c r="T33" s="422" t="e">
        <f t="shared" si="44"/>
        <v>#REF!</v>
      </c>
      <c r="U33" s="365" t="e">
        <f t="shared" si="45"/>
        <v>#REF!</v>
      </c>
      <c r="V33" s="434">
        <v>741</v>
      </c>
      <c r="W33" s="422" t="e">
        <f t="shared" si="46"/>
        <v>#REF!</v>
      </c>
      <c r="X33" s="424" t="e">
        <f t="shared" si="2"/>
        <v>#REF!</v>
      </c>
      <c r="Y33" s="434">
        <v>752</v>
      </c>
      <c r="Z33" s="422" t="e">
        <f t="shared" si="47"/>
        <v>#REF!</v>
      </c>
      <c r="AA33" s="424" t="e">
        <f t="shared" si="3"/>
        <v>#REF!</v>
      </c>
      <c r="AB33" s="434">
        <v>319</v>
      </c>
      <c r="AC33" s="422" t="e">
        <f t="shared" si="48"/>
        <v>#REF!</v>
      </c>
      <c r="AD33" s="424" t="e">
        <f t="shared" si="4"/>
        <v>#REF!</v>
      </c>
      <c r="AE33" s="425">
        <v>477</v>
      </c>
      <c r="AF33" s="422" t="e">
        <f t="shared" si="49"/>
        <v>#REF!</v>
      </c>
      <c r="AG33" s="424" t="e">
        <f t="shared" si="5"/>
        <v>#REF!</v>
      </c>
      <c r="AH33" s="425">
        <v>1220</v>
      </c>
      <c r="AI33" s="422" t="e">
        <f t="shared" si="50"/>
        <v>#REF!</v>
      </c>
      <c r="AJ33" s="424" t="e">
        <f t="shared" si="6"/>
        <v>#REF!</v>
      </c>
      <c r="AK33" s="425">
        <v>4574</v>
      </c>
      <c r="AL33" s="422" t="e">
        <f t="shared" si="51"/>
        <v>#REF!</v>
      </c>
      <c r="AM33" s="424" t="e">
        <f t="shared" si="7"/>
        <v>#REF!</v>
      </c>
      <c r="AN33" s="425">
        <v>2778</v>
      </c>
      <c r="AO33" s="422" t="e">
        <f t="shared" si="52"/>
        <v>#REF!</v>
      </c>
      <c r="AP33" s="424" t="e">
        <f t="shared" si="8"/>
        <v>#REF!</v>
      </c>
      <c r="AQ33" s="425">
        <v>2272</v>
      </c>
      <c r="AR33" s="422" t="e">
        <f t="shared" si="53"/>
        <v>#REF!</v>
      </c>
      <c r="AS33" s="424" t="e">
        <f t="shared" si="9"/>
        <v>#REF!</v>
      </c>
      <c r="AT33" s="425">
        <v>1309</v>
      </c>
      <c r="AU33" s="422" t="e">
        <f t="shared" si="54"/>
        <v>#REF!</v>
      </c>
      <c r="AV33" s="424" t="e">
        <f t="shared" si="10"/>
        <v>#REF!</v>
      </c>
      <c r="AW33" s="425">
        <v>1735</v>
      </c>
      <c r="AX33" s="422" t="e">
        <f t="shared" si="55"/>
        <v>#REF!</v>
      </c>
      <c r="AY33" s="424" t="e">
        <f t="shared" si="11"/>
        <v>#REF!</v>
      </c>
      <c r="AZ33" s="425">
        <v>956</v>
      </c>
      <c r="BA33" s="422" t="e">
        <f t="shared" si="56"/>
        <v>#REF!</v>
      </c>
      <c r="BB33" s="424" t="e">
        <f t="shared" si="12"/>
        <v>#REF!</v>
      </c>
      <c r="BC33" s="421">
        <v>2327</v>
      </c>
      <c r="BD33" s="422" t="e">
        <f t="shared" si="57"/>
        <v>#REF!</v>
      </c>
      <c r="BE33" s="424" t="e">
        <f t="shared" si="13"/>
        <v>#REF!</v>
      </c>
      <c r="BF33" s="424">
        <v>1258</v>
      </c>
      <c r="BG33" s="422" t="e">
        <f t="shared" si="58"/>
        <v>#REF!</v>
      </c>
      <c r="BH33" s="424" t="e">
        <f t="shared" si="112"/>
        <v>#REF!</v>
      </c>
      <c r="BI33" s="421">
        <v>3071</v>
      </c>
      <c r="BJ33" s="422" t="e">
        <f t="shared" si="60"/>
        <v>#REF!</v>
      </c>
      <c r="BK33" s="365" t="e">
        <f t="shared" si="61"/>
        <v>#REF!</v>
      </c>
      <c r="BL33" s="434">
        <v>901</v>
      </c>
      <c r="BM33" s="422" t="e">
        <f t="shared" si="62"/>
        <v>#REF!</v>
      </c>
      <c r="BN33" s="424" t="e">
        <f t="shared" si="14"/>
        <v>#REF!</v>
      </c>
      <c r="BO33" s="434">
        <v>1803</v>
      </c>
      <c r="BP33" s="422" t="e">
        <f t="shared" si="63"/>
        <v>#REF!</v>
      </c>
      <c r="BQ33" s="424" t="e">
        <f t="shared" si="15"/>
        <v>#REF!</v>
      </c>
      <c r="BR33" s="434">
        <v>4634</v>
      </c>
      <c r="BS33" s="422" t="e">
        <f t="shared" si="64"/>
        <v>#REF!</v>
      </c>
      <c r="BT33" s="365" t="e">
        <f t="shared" si="65"/>
        <v>#REF!</v>
      </c>
      <c r="BU33" s="434">
        <v>3423</v>
      </c>
      <c r="BV33" s="422" t="e">
        <f t="shared" si="16"/>
        <v>#REF!</v>
      </c>
      <c r="BW33" s="424" t="e">
        <f t="shared" si="17"/>
        <v>#REF!</v>
      </c>
      <c r="BX33" s="434">
        <v>780</v>
      </c>
      <c r="BY33" s="422" t="e">
        <f t="shared" si="66"/>
        <v>#REF!</v>
      </c>
      <c r="BZ33" s="424" t="e">
        <f t="shared" si="18"/>
        <v>#REF!</v>
      </c>
      <c r="CA33" s="434">
        <v>2367</v>
      </c>
      <c r="CB33" s="422" t="e">
        <f t="shared" si="67"/>
        <v>#REF!</v>
      </c>
      <c r="CC33" s="424" t="e">
        <f t="shared" si="19"/>
        <v>#REF!</v>
      </c>
      <c r="CD33" s="425">
        <v>4584</v>
      </c>
      <c r="CE33" s="422" t="e">
        <f t="shared" si="68"/>
        <v>#REF!</v>
      </c>
      <c r="CF33" s="424" t="e">
        <f t="shared" si="20"/>
        <v>#REF!</v>
      </c>
      <c r="CG33" s="425">
        <v>1332</v>
      </c>
      <c r="CH33" s="422" t="e">
        <f t="shared" si="69"/>
        <v>#REF!</v>
      </c>
      <c r="CI33" s="424" t="e">
        <f t="shared" si="21"/>
        <v>#REF!</v>
      </c>
      <c r="CJ33" s="425">
        <v>4574</v>
      </c>
      <c r="CK33" s="422" t="e">
        <f t="shared" si="70"/>
        <v>#REF!</v>
      </c>
      <c r="CL33" s="424" t="e">
        <f t="shared" si="22"/>
        <v>#REF!</v>
      </c>
      <c r="CM33" s="425">
        <v>2778</v>
      </c>
      <c r="CN33" s="422" t="e">
        <f t="shared" si="71"/>
        <v>#REF!</v>
      </c>
      <c r="CO33" s="424" t="e">
        <f t="shared" si="23"/>
        <v>#REF!</v>
      </c>
      <c r="CP33" s="425">
        <v>2272</v>
      </c>
      <c r="CQ33" s="422" t="e">
        <f t="shared" si="72"/>
        <v>#REF!</v>
      </c>
      <c r="CR33" s="424" t="e">
        <f t="shared" si="24"/>
        <v>#REF!</v>
      </c>
      <c r="CS33" s="425">
        <v>1309</v>
      </c>
      <c r="CT33" s="422" t="e">
        <f t="shared" si="73"/>
        <v>#REF!</v>
      </c>
      <c r="CU33" s="424" t="e">
        <f t="shared" si="25"/>
        <v>#REF!</v>
      </c>
      <c r="CV33" s="425">
        <v>1735</v>
      </c>
      <c r="CW33" s="422" t="e">
        <f t="shared" si="74"/>
        <v>#REF!</v>
      </c>
      <c r="CX33" s="424" t="e">
        <f t="shared" si="26"/>
        <v>#REF!</v>
      </c>
      <c r="CY33" s="425">
        <v>956</v>
      </c>
      <c r="CZ33" s="422" t="e">
        <f t="shared" si="75"/>
        <v>#REF!</v>
      </c>
      <c r="DA33" s="424" t="e">
        <f t="shared" si="27"/>
        <v>#REF!</v>
      </c>
      <c r="DB33" s="421">
        <v>2327</v>
      </c>
      <c r="DC33" s="422" t="e">
        <f t="shared" si="76"/>
        <v>#REF!</v>
      </c>
      <c r="DD33" s="424" t="e">
        <f t="shared" si="28"/>
        <v>#REF!</v>
      </c>
      <c r="DE33" s="424">
        <v>1258</v>
      </c>
      <c r="DF33" s="422" t="e">
        <f t="shared" si="77"/>
        <v>#REF!</v>
      </c>
      <c r="DG33" s="424" t="e">
        <f t="shared" si="113"/>
        <v>#REF!</v>
      </c>
      <c r="DH33" s="421">
        <v>3071</v>
      </c>
      <c r="DI33" s="422" t="e">
        <f t="shared" si="79"/>
        <v>#REF!</v>
      </c>
      <c r="DJ33" s="365" t="e">
        <f t="shared" si="80"/>
        <v>#REF!</v>
      </c>
      <c r="DK33" s="434">
        <v>901</v>
      </c>
      <c r="DL33" s="422" t="e">
        <f t="shared" si="81"/>
        <v>#REF!</v>
      </c>
      <c r="DM33" s="424" t="e">
        <f t="shared" si="29"/>
        <v>#REF!</v>
      </c>
      <c r="DN33" s="434">
        <v>1803</v>
      </c>
      <c r="DO33" s="422" t="e">
        <f t="shared" si="82"/>
        <v>#REF!</v>
      </c>
      <c r="DP33" s="424" t="e">
        <f t="shared" si="30"/>
        <v>#REF!</v>
      </c>
      <c r="DQ33" s="434">
        <v>4634</v>
      </c>
      <c r="DR33" s="422" t="e">
        <f t="shared" si="83"/>
        <v>#REF!</v>
      </c>
      <c r="DS33" s="365" t="e">
        <f t="shared" si="84"/>
        <v>#REF!</v>
      </c>
      <c r="DT33" s="434">
        <v>3423</v>
      </c>
      <c r="DU33" s="422" t="e">
        <f t="shared" si="85"/>
        <v>#REF!</v>
      </c>
      <c r="DV33" s="424" t="e">
        <f t="shared" si="31"/>
        <v>#REF!</v>
      </c>
      <c r="DW33" s="434">
        <v>780</v>
      </c>
      <c r="DX33" s="422" t="e">
        <f t="shared" si="86"/>
        <v>#REF!</v>
      </c>
      <c r="DY33" s="424" t="e">
        <f t="shared" si="32"/>
        <v>#REF!</v>
      </c>
      <c r="DZ33" s="434">
        <v>2367</v>
      </c>
      <c r="EA33" s="422" t="e">
        <f t="shared" si="87"/>
        <v>#REF!</v>
      </c>
      <c r="EB33" s="424" t="e">
        <f t="shared" si="33"/>
        <v>#REF!</v>
      </c>
      <c r="EC33" s="425">
        <v>4584</v>
      </c>
      <c r="ED33" s="422" t="e">
        <f t="shared" si="88"/>
        <v>#REF!</v>
      </c>
      <c r="EE33" s="424" t="e">
        <f t="shared" si="34"/>
        <v>#REF!</v>
      </c>
      <c r="EF33" s="425">
        <v>1332</v>
      </c>
      <c r="EG33" s="422" t="e">
        <f t="shared" si="89"/>
        <v>#REF!</v>
      </c>
      <c r="EH33" s="424" t="e">
        <f t="shared" si="35"/>
        <v>#REF!</v>
      </c>
      <c r="EI33" s="425">
        <v>4574</v>
      </c>
      <c r="EJ33" s="422" t="e">
        <f t="shared" si="90"/>
        <v>#REF!</v>
      </c>
      <c r="EK33" s="424" t="e">
        <f t="shared" si="36"/>
        <v>#REF!</v>
      </c>
      <c r="EL33" s="425">
        <v>2778</v>
      </c>
      <c r="EM33" s="422" t="e">
        <f t="shared" si="91"/>
        <v>#REF!</v>
      </c>
      <c r="EN33" s="424" t="e">
        <f t="shared" si="37"/>
        <v>#REF!</v>
      </c>
    </row>
    <row r="34" spans="1:144" ht="15.6" x14ac:dyDescent="0.3">
      <c r="A34" s="418">
        <v>4</v>
      </c>
      <c r="B34" s="591"/>
      <c r="C34" s="256" t="s">
        <v>121</v>
      </c>
      <c r="D34" s="261" t="e">
        <f>#REF!</f>
        <v>#REF!</v>
      </c>
      <c r="E34" s="364" t="e">
        <f>#REF!</f>
        <v>#REF!</v>
      </c>
      <c r="F34" s="361" t="e">
        <f t="shared" si="38"/>
        <v>#REF!</v>
      </c>
      <c r="G34" s="361" t="e">
        <f t="shared" si="39"/>
        <v>#REF!</v>
      </c>
      <c r="H34" s="262" t="e">
        <f>#REF!</f>
        <v>#REF!</v>
      </c>
      <c r="I34" s="262" t="e">
        <f>#REF!</f>
        <v>#REF!</v>
      </c>
      <c r="J34" s="421">
        <v>741</v>
      </c>
      <c r="K34" s="422" t="e">
        <f t="shared" si="40"/>
        <v>#REF!</v>
      </c>
      <c r="L34" s="365" t="e">
        <f t="shared" si="41"/>
        <v>#REF!</v>
      </c>
      <c r="M34" s="495">
        <v>1010</v>
      </c>
      <c r="N34" s="422" t="e">
        <f t="shared" si="42"/>
        <v>#REF!</v>
      </c>
      <c r="O34" s="424" t="e">
        <f t="shared" si="0"/>
        <v>#REF!</v>
      </c>
      <c r="P34" s="434">
        <v>3754</v>
      </c>
      <c r="Q34" s="422" t="e">
        <f t="shared" si="43"/>
        <v>#REF!</v>
      </c>
      <c r="R34" s="424" t="e">
        <f t="shared" si="1"/>
        <v>#REF!</v>
      </c>
      <c r="S34" s="434">
        <v>567</v>
      </c>
      <c r="T34" s="422" t="e">
        <f t="shared" si="44"/>
        <v>#REF!</v>
      </c>
      <c r="U34" s="365" t="e">
        <f t="shared" si="45"/>
        <v>#REF!</v>
      </c>
      <c r="V34" s="434">
        <v>741</v>
      </c>
      <c r="W34" s="422" t="e">
        <f t="shared" si="46"/>
        <v>#REF!</v>
      </c>
      <c r="X34" s="424" t="e">
        <f t="shared" si="2"/>
        <v>#REF!</v>
      </c>
      <c r="Y34" s="434">
        <v>752</v>
      </c>
      <c r="Z34" s="422" t="e">
        <f t="shared" si="47"/>
        <v>#REF!</v>
      </c>
      <c r="AA34" s="424" t="e">
        <f t="shared" si="3"/>
        <v>#REF!</v>
      </c>
      <c r="AB34" s="434">
        <v>319</v>
      </c>
      <c r="AC34" s="422" t="e">
        <f t="shared" si="48"/>
        <v>#REF!</v>
      </c>
      <c r="AD34" s="424" t="e">
        <f t="shared" si="4"/>
        <v>#REF!</v>
      </c>
      <c r="AE34" s="425">
        <v>477</v>
      </c>
      <c r="AF34" s="422" t="e">
        <f t="shared" si="49"/>
        <v>#REF!</v>
      </c>
      <c r="AG34" s="424" t="e">
        <f t="shared" si="5"/>
        <v>#REF!</v>
      </c>
      <c r="AH34" s="425">
        <v>1220</v>
      </c>
      <c r="AI34" s="422" t="e">
        <f t="shared" si="50"/>
        <v>#REF!</v>
      </c>
      <c r="AJ34" s="424" t="e">
        <f t="shared" si="6"/>
        <v>#REF!</v>
      </c>
      <c r="AK34" s="425">
        <v>4574</v>
      </c>
      <c r="AL34" s="422" t="e">
        <f t="shared" si="51"/>
        <v>#REF!</v>
      </c>
      <c r="AM34" s="424" t="e">
        <f t="shared" si="7"/>
        <v>#REF!</v>
      </c>
      <c r="AN34" s="425">
        <v>2778</v>
      </c>
      <c r="AO34" s="422" t="e">
        <f t="shared" si="52"/>
        <v>#REF!</v>
      </c>
      <c r="AP34" s="424" t="e">
        <f t="shared" si="8"/>
        <v>#REF!</v>
      </c>
      <c r="AQ34" s="425">
        <v>2272</v>
      </c>
      <c r="AR34" s="422" t="e">
        <f t="shared" si="53"/>
        <v>#REF!</v>
      </c>
      <c r="AS34" s="424" t="e">
        <f t="shared" si="9"/>
        <v>#REF!</v>
      </c>
      <c r="AT34" s="425">
        <v>1309</v>
      </c>
      <c r="AU34" s="422" t="e">
        <f t="shared" si="54"/>
        <v>#REF!</v>
      </c>
      <c r="AV34" s="424" t="e">
        <f t="shared" si="10"/>
        <v>#REF!</v>
      </c>
      <c r="AW34" s="425">
        <v>1735</v>
      </c>
      <c r="AX34" s="422" t="e">
        <f t="shared" si="55"/>
        <v>#REF!</v>
      </c>
      <c r="AY34" s="424" t="e">
        <f t="shared" si="11"/>
        <v>#REF!</v>
      </c>
      <c r="AZ34" s="425">
        <v>956</v>
      </c>
      <c r="BA34" s="422" t="e">
        <f t="shared" si="56"/>
        <v>#REF!</v>
      </c>
      <c r="BB34" s="424" t="e">
        <f t="shared" si="12"/>
        <v>#REF!</v>
      </c>
      <c r="BC34" s="421">
        <v>2327</v>
      </c>
      <c r="BD34" s="422" t="e">
        <f t="shared" si="57"/>
        <v>#REF!</v>
      </c>
      <c r="BE34" s="424" t="e">
        <f t="shared" si="13"/>
        <v>#REF!</v>
      </c>
      <c r="BF34" s="424">
        <v>1258</v>
      </c>
      <c r="BG34" s="422" t="e">
        <f t="shared" si="58"/>
        <v>#REF!</v>
      </c>
      <c r="BH34" s="424" t="e">
        <f t="shared" si="112"/>
        <v>#REF!</v>
      </c>
      <c r="BI34" s="421">
        <v>3071</v>
      </c>
      <c r="BJ34" s="422" t="e">
        <f t="shared" si="60"/>
        <v>#REF!</v>
      </c>
      <c r="BK34" s="365" t="e">
        <f t="shared" si="61"/>
        <v>#REF!</v>
      </c>
      <c r="BL34" s="434">
        <v>901</v>
      </c>
      <c r="BM34" s="422" t="e">
        <f t="shared" si="62"/>
        <v>#REF!</v>
      </c>
      <c r="BN34" s="424" t="e">
        <f t="shared" si="14"/>
        <v>#REF!</v>
      </c>
      <c r="BO34" s="434">
        <v>1803</v>
      </c>
      <c r="BP34" s="422" t="e">
        <f t="shared" si="63"/>
        <v>#REF!</v>
      </c>
      <c r="BQ34" s="424" t="e">
        <f t="shared" si="15"/>
        <v>#REF!</v>
      </c>
      <c r="BR34" s="434">
        <v>4634</v>
      </c>
      <c r="BS34" s="422" t="e">
        <f t="shared" si="64"/>
        <v>#REF!</v>
      </c>
      <c r="BT34" s="365" t="e">
        <f t="shared" si="65"/>
        <v>#REF!</v>
      </c>
      <c r="BU34" s="434">
        <v>3423</v>
      </c>
      <c r="BV34" s="422" t="e">
        <f t="shared" si="16"/>
        <v>#REF!</v>
      </c>
      <c r="BW34" s="424" t="e">
        <f t="shared" si="17"/>
        <v>#REF!</v>
      </c>
      <c r="BX34" s="434">
        <v>780</v>
      </c>
      <c r="BY34" s="422" t="e">
        <f t="shared" si="66"/>
        <v>#REF!</v>
      </c>
      <c r="BZ34" s="424" t="e">
        <f t="shared" si="18"/>
        <v>#REF!</v>
      </c>
      <c r="CA34" s="434">
        <v>2367</v>
      </c>
      <c r="CB34" s="422" t="e">
        <f t="shared" si="67"/>
        <v>#REF!</v>
      </c>
      <c r="CC34" s="424" t="e">
        <f t="shared" si="19"/>
        <v>#REF!</v>
      </c>
      <c r="CD34" s="425">
        <v>4584</v>
      </c>
      <c r="CE34" s="422" t="e">
        <f t="shared" si="68"/>
        <v>#REF!</v>
      </c>
      <c r="CF34" s="424" t="e">
        <f t="shared" si="20"/>
        <v>#REF!</v>
      </c>
      <c r="CG34" s="425">
        <v>1332</v>
      </c>
      <c r="CH34" s="422" t="e">
        <f t="shared" si="69"/>
        <v>#REF!</v>
      </c>
      <c r="CI34" s="424" t="e">
        <f t="shared" si="21"/>
        <v>#REF!</v>
      </c>
      <c r="CJ34" s="425">
        <v>4574</v>
      </c>
      <c r="CK34" s="422" t="e">
        <f t="shared" si="70"/>
        <v>#REF!</v>
      </c>
      <c r="CL34" s="424" t="e">
        <f t="shared" si="22"/>
        <v>#REF!</v>
      </c>
      <c r="CM34" s="425">
        <v>2778</v>
      </c>
      <c r="CN34" s="422" t="e">
        <f t="shared" si="71"/>
        <v>#REF!</v>
      </c>
      <c r="CO34" s="424" t="e">
        <f t="shared" si="23"/>
        <v>#REF!</v>
      </c>
      <c r="CP34" s="425">
        <v>2272</v>
      </c>
      <c r="CQ34" s="422" t="e">
        <f t="shared" si="72"/>
        <v>#REF!</v>
      </c>
      <c r="CR34" s="424" t="e">
        <f t="shared" si="24"/>
        <v>#REF!</v>
      </c>
      <c r="CS34" s="425">
        <v>1309</v>
      </c>
      <c r="CT34" s="422" t="e">
        <f t="shared" si="73"/>
        <v>#REF!</v>
      </c>
      <c r="CU34" s="424" t="e">
        <f t="shared" si="25"/>
        <v>#REF!</v>
      </c>
      <c r="CV34" s="425">
        <v>1735</v>
      </c>
      <c r="CW34" s="422" t="e">
        <f t="shared" si="74"/>
        <v>#REF!</v>
      </c>
      <c r="CX34" s="424" t="e">
        <f t="shared" si="26"/>
        <v>#REF!</v>
      </c>
      <c r="CY34" s="425">
        <v>956</v>
      </c>
      <c r="CZ34" s="422" t="e">
        <f t="shared" si="75"/>
        <v>#REF!</v>
      </c>
      <c r="DA34" s="424" t="e">
        <f t="shared" si="27"/>
        <v>#REF!</v>
      </c>
      <c r="DB34" s="421">
        <v>2327</v>
      </c>
      <c r="DC34" s="422" t="e">
        <f t="shared" si="76"/>
        <v>#REF!</v>
      </c>
      <c r="DD34" s="424" t="e">
        <f t="shared" si="28"/>
        <v>#REF!</v>
      </c>
      <c r="DE34" s="424">
        <v>1258</v>
      </c>
      <c r="DF34" s="422" t="e">
        <f t="shared" si="77"/>
        <v>#REF!</v>
      </c>
      <c r="DG34" s="424" t="e">
        <f t="shared" si="113"/>
        <v>#REF!</v>
      </c>
      <c r="DH34" s="421">
        <v>3071</v>
      </c>
      <c r="DI34" s="422" t="e">
        <f t="shared" si="79"/>
        <v>#REF!</v>
      </c>
      <c r="DJ34" s="365" t="e">
        <f t="shared" si="80"/>
        <v>#REF!</v>
      </c>
      <c r="DK34" s="434">
        <v>901</v>
      </c>
      <c r="DL34" s="422" t="e">
        <f t="shared" si="81"/>
        <v>#REF!</v>
      </c>
      <c r="DM34" s="424" t="e">
        <f t="shared" si="29"/>
        <v>#REF!</v>
      </c>
      <c r="DN34" s="434">
        <v>1803</v>
      </c>
      <c r="DO34" s="422" t="e">
        <f t="shared" si="82"/>
        <v>#REF!</v>
      </c>
      <c r="DP34" s="424" t="e">
        <f t="shared" si="30"/>
        <v>#REF!</v>
      </c>
      <c r="DQ34" s="434">
        <v>4634</v>
      </c>
      <c r="DR34" s="422" t="e">
        <f t="shared" si="83"/>
        <v>#REF!</v>
      </c>
      <c r="DS34" s="365" t="e">
        <f t="shared" si="84"/>
        <v>#REF!</v>
      </c>
      <c r="DT34" s="434">
        <v>3423</v>
      </c>
      <c r="DU34" s="422" t="e">
        <f t="shared" si="85"/>
        <v>#REF!</v>
      </c>
      <c r="DV34" s="424" t="e">
        <f t="shared" si="31"/>
        <v>#REF!</v>
      </c>
      <c r="DW34" s="434">
        <v>780</v>
      </c>
      <c r="DX34" s="422" t="e">
        <f t="shared" si="86"/>
        <v>#REF!</v>
      </c>
      <c r="DY34" s="424" t="e">
        <f t="shared" si="32"/>
        <v>#REF!</v>
      </c>
      <c r="DZ34" s="434">
        <v>2367</v>
      </c>
      <c r="EA34" s="422" t="e">
        <f t="shared" si="87"/>
        <v>#REF!</v>
      </c>
      <c r="EB34" s="424" t="e">
        <f t="shared" si="33"/>
        <v>#REF!</v>
      </c>
      <c r="EC34" s="425">
        <v>4584</v>
      </c>
      <c r="ED34" s="422" t="e">
        <f t="shared" si="88"/>
        <v>#REF!</v>
      </c>
      <c r="EE34" s="424" t="e">
        <f t="shared" si="34"/>
        <v>#REF!</v>
      </c>
      <c r="EF34" s="425">
        <v>1332</v>
      </c>
      <c r="EG34" s="422" t="e">
        <f t="shared" si="89"/>
        <v>#REF!</v>
      </c>
      <c r="EH34" s="424" t="e">
        <f t="shared" si="35"/>
        <v>#REF!</v>
      </c>
      <c r="EI34" s="425">
        <v>4574</v>
      </c>
      <c r="EJ34" s="422" t="e">
        <f t="shared" si="90"/>
        <v>#REF!</v>
      </c>
      <c r="EK34" s="424" t="e">
        <f t="shared" si="36"/>
        <v>#REF!</v>
      </c>
      <c r="EL34" s="425">
        <v>2778</v>
      </c>
      <c r="EM34" s="422" t="e">
        <f t="shared" si="91"/>
        <v>#REF!</v>
      </c>
      <c r="EN34" s="424" t="e">
        <f t="shared" si="37"/>
        <v>#REF!</v>
      </c>
    </row>
    <row r="35" spans="1:144" ht="16.2" thickBot="1" x14ac:dyDescent="0.35">
      <c r="A35" s="419">
        <v>5</v>
      </c>
      <c r="B35" s="591"/>
      <c r="C35" s="264" t="s">
        <v>138</v>
      </c>
      <c r="D35" s="265" t="e">
        <f>#REF!</f>
        <v>#REF!</v>
      </c>
      <c r="E35" s="382" t="e">
        <f>#REF!</f>
        <v>#REF!</v>
      </c>
      <c r="F35" s="362" t="e">
        <f t="shared" si="38"/>
        <v>#REF!</v>
      </c>
      <c r="G35" s="362" t="e">
        <f t="shared" si="39"/>
        <v>#REF!</v>
      </c>
      <c r="H35" s="266" t="e">
        <f>#REF!</f>
        <v>#REF!</v>
      </c>
      <c r="I35" s="266" t="e">
        <f>#REF!</f>
        <v>#REF!</v>
      </c>
      <c r="J35" s="460">
        <v>741</v>
      </c>
      <c r="K35" s="461" t="e">
        <f t="shared" si="40"/>
        <v>#REF!</v>
      </c>
      <c r="L35" s="367" t="e">
        <f t="shared" si="41"/>
        <v>#REF!</v>
      </c>
      <c r="M35" s="496">
        <v>1010</v>
      </c>
      <c r="N35" s="461" t="e">
        <f t="shared" si="42"/>
        <v>#REF!</v>
      </c>
      <c r="O35" s="463" t="e">
        <f t="shared" si="0"/>
        <v>#REF!</v>
      </c>
      <c r="P35" s="462">
        <v>3754</v>
      </c>
      <c r="Q35" s="461" t="e">
        <f t="shared" si="43"/>
        <v>#REF!</v>
      </c>
      <c r="R35" s="463" t="e">
        <f t="shared" si="1"/>
        <v>#REF!</v>
      </c>
      <c r="S35" s="434">
        <v>567</v>
      </c>
      <c r="T35" s="461" t="e">
        <f t="shared" si="44"/>
        <v>#REF!</v>
      </c>
      <c r="U35" s="367" t="e">
        <f t="shared" si="45"/>
        <v>#REF!</v>
      </c>
      <c r="V35" s="434">
        <v>741</v>
      </c>
      <c r="W35" s="461" t="e">
        <f t="shared" si="46"/>
        <v>#REF!</v>
      </c>
      <c r="X35" s="463" t="e">
        <f t="shared" si="2"/>
        <v>#REF!</v>
      </c>
      <c r="Y35" s="434">
        <v>752</v>
      </c>
      <c r="Z35" s="461" t="e">
        <f t="shared" si="47"/>
        <v>#REF!</v>
      </c>
      <c r="AA35" s="463" t="e">
        <f t="shared" si="3"/>
        <v>#REF!</v>
      </c>
      <c r="AB35" s="434">
        <v>319</v>
      </c>
      <c r="AC35" s="461" t="e">
        <f t="shared" si="48"/>
        <v>#REF!</v>
      </c>
      <c r="AD35" s="463" t="e">
        <f t="shared" si="4"/>
        <v>#REF!</v>
      </c>
      <c r="AE35" s="425">
        <v>477</v>
      </c>
      <c r="AF35" s="461" t="e">
        <f t="shared" si="49"/>
        <v>#REF!</v>
      </c>
      <c r="AG35" s="463" t="e">
        <f t="shared" si="5"/>
        <v>#REF!</v>
      </c>
      <c r="AH35" s="425">
        <v>1220</v>
      </c>
      <c r="AI35" s="461" t="e">
        <f t="shared" si="50"/>
        <v>#REF!</v>
      </c>
      <c r="AJ35" s="463" t="e">
        <f t="shared" si="6"/>
        <v>#REF!</v>
      </c>
      <c r="AK35" s="464">
        <v>4574</v>
      </c>
      <c r="AL35" s="461" t="e">
        <f t="shared" si="51"/>
        <v>#REF!</v>
      </c>
      <c r="AM35" s="463" t="e">
        <f t="shared" si="7"/>
        <v>#REF!</v>
      </c>
      <c r="AN35" s="464">
        <v>2778</v>
      </c>
      <c r="AO35" s="461" t="e">
        <f t="shared" si="52"/>
        <v>#REF!</v>
      </c>
      <c r="AP35" s="463" t="e">
        <f t="shared" si="8"/>
        <v>#REF!</v>
      </c>
      <c r="AQ35" s="464">
        <v>2272</v>
      </c>
      <c r="AR35" s="461" t="e">
        <f t="shared" si="53"/>
        <v>#REF!</v>
      </c>
      <c r="AS35" s="463" t="e">
        <f t="shared" si="9"/>
        <v>#REF!</v>
      </c>
      <c r="AT35" s="464">
        <v>1309</v>
      </c>
      <c r="AU35" s="461" t="e">
        <f t="shared" si="54"/>
        <v>#REF!</v>
      </c>
      <c r="AV35" s="463" t="e">
        <f t="shared" si="10"/>
        <v>#REF!</v>
      </c>
      <c r="AW35" s="464">
        <v>1735</v>
      </c>
      <c r="AX35" s="461" t="e">
        <f t="shared" si="55"/>
        <v>#REF!</v>
      </c>
      <c r="AY35" s="463" t="e">
        <f t="shared" si="11"/>
        <v>#REF!</v>
      </c>
      <c r="AZ35" s="464">
        <v>956</v>
      </c>
      <c r="BA35" s="461" t="e">
        <f t="shared" si="56"/>
        <v>#REF!</v>
      </c>
      <c r="BB35" s="463" t="e">
        <f t="shared" si="12"/>
        <v>#REF!</v>
      </c>
      <c r="BC35" s="460">
        <v>2327</v>
      </c>
      <c r="BD35" s="461" t="e">
        <f t="shared" si="57"/>
        <v>#REF!</v>
      </c>
      <c r="BE35" s="463" t="e">
        <f t="shared" si="13"/>
        <v>#REF!</v>
      </c>
      <c r="BF35" s="463">
        <v>1258</v>
      </c>
      <c r="BG35" s="461" t="e">
        <f t="shared" si="58"/>
        <v>#REF!</v>
      </c>
      <c r="BH35" s="463" t="e">
        <f t="shared" si="112"/>
        <v>#REF!</v>
      </c>
      <c r="BI35" s="460">
        <v>3071</v>
      </c>
      <c r="BJ35" s="461" t="e">
        <f t="shared" si="60"/>
        <v>#REF!</v>
      </c>
      <c r="BK35" s="367" t="e">
        <f t="shared" si="61"/>
        <v>#REF!</v>
      </c>
      <c r="BL35" s="462">
        <v>901</v>
      </c>
      <c r="BM35" s="461" t="e">
        <f t="shared" si="62"/>
        <v>#REF!</v>
      </c>
      <c r="BN35" s="463" t="e">
        <f t="shared" si="14"/>
        <v>#REF!</v>
      </c>
      <c r="BO35" s="462">
        <v>1803</v>
      </c>
      <c r="BP35" s="461" t="e">
        <f t="shared" si="63"/>
        <v>#REF!</v>
      </c>
      <c r="BQ35" s="463" t="e">
        <f t="shared" si="15"/>
        <v>#REF!</v>
      </c>
      <c r="BR35" s="462">
        <v>4634</v>
      </c>
      <c r="BS35" s="461" t="e">
        <f t="shared" si="64"/>
        <v>#REF!</v>
      </c>
      <c r="BT35" s="367" t="e">
        <f t="shared" si="65"/>
        <v>#REF!</v>
      </c>
      <c r="BU35" s="462">
        <v>3423</v>
      </c>
      <c r="BV35" s="461" t="e">
        <f t="shared" si="16"/>
        <v>#REF!</v>
      </c>
      <c r="BW35" s="463" t="e">
        <f t="shared" si="17"/>
        <v>#REF!</v>
      </c>
      <c r="BX35" s="462">
        <v>780</v>
      </c>
      <c r="BY35" s="461" t="e">
        <f t="shared" si="66"/>
        <v>#REF!</v>
      </c>
      <c r="BZ35" s="463" t="e">
        <f t="shared" si="18"/>
        <v>#REF!</v>
      </c>
      <c r="CA35" s="462">
        <v>2367</v>
      </c>
      <c r="CB35" s="461" t="e">
        <f t="shared" si="67"/>
        <v>#REF!</v>
      </c>
      <c r="CC35" s="463" t="e">
        <f t="shared" si="19"/>
        <v>#REF!</v>
      </c>
      <c r="CD35" s="464">
        <v>4584</v>
      </c>
      <c r="CE35" s="461" t="e">
        <f t="shared" si="68"/>
        <v>#REF!</v>
      </c>
      <c r="CF35" s="463" t="e">
        <f t="shared" si="20"/>
        <v>#REF!</v>
      </c>
      <c r="CG35" s="464">
        <v>1332</v>
      </c>
      <c r="CH35" s="461" t="e">
        <f t="shared" si="69"/>
        <v>#REF!</v>
      </c>
      <c r="CI35" s="463" t="e">
        <f t="shared" si="21"/>
        <v>#REF!</v>
      </c>
      <c r="CJ35" s="464">
        <v>4574</v>
      </c>
      <c r="CK35" s="461" t="e">
        <f t="shared" si="70"/>
        <v>#REF!</v>
      </c>
      <c r="CL35" s="463" t="e">
        <f t="shared" si="22"/>
        <v>#REF!</v>
      </c>
      <c r="CM35" s="464">
        <v>2778</v>
      </c>
      <c r="CN35" s="461" t="e">
        <f t="shared" si="71"/>
        <v>#REF!</v>
      </c>
      <c r="CO35" s="463" t="e">
        <f t="shared" si="23"/>
        <v>#REF!</v>
      </c>
      <c r="CP35" s="464">
        <v>2272</v>
      </c>
      <c r="CQ35" s="461" t="e">
        <f t="shared" si="72"/>
        <v>#REF!</v>
      </c>
      <c r="CR35" s="463" t="e">
        <f t="shared" si="24"/>
        <v>#REF!</v>
      </c>
      <c r="CS35" s="464">
        <v>1309</v>
      </c>
      <c r="CT35" s="461" t="e">
        <f t="shared" si="73"/>
        <v>#REF!</v>
      </c>
      <c r="CU35" s="463" t="e">
        <f t="shared" si="25"/>
        <v>#REF!</v>
      </c>
      <c r="CV35" s="464">
        <v>1735</v>
      </c>
      <c r="CW35" s="461" t="e">
        <f t="shared" si="74"/>
        <v>#REF!</v>
      </c>
      <c r="CX35" s="463" t="e">
        <f t="shared" si="26"/>
        <v>#REF!</v>
      </c>
      <c r="CY35" s="464">
        <v>956</v>
      </c>
      <c r="CZ35" s="461" t="e">
        <f t="shared" si="75"/>
        <v>#REF!</v>
      </c>
      <c r="DA35" s="463" t="e">
        <f t="shared" si="27"/>
        <v>#REF!</v>
      </c>
      <c r="DB35" s="460">
        <v>2327</v>
      </c>
      <c r="DC35" s="461" t="e">
        <f t="shared" si="76"/>
        <v>#REF!</v>
      </c>
      <c r="DD35" s="463" t="e">
        <f t="shared" si="28"/>
        <v>#REF!</v>
      </c>
      <c r="DE35" s="463">
        <v>1258</v>
      </c>
      <c r="DF35" s="461" t="e">
        <f t="shared" si="77"/>
        <v>#REF!</v>
      </c>
      <c r="DG35" s="463" t="e">
        <f t="shared" si="113"/>
        <v>#REF!</v>
      </c>
      <c r="DH35" s="460">
        <v>3071</v>
      </c>
      <c r="DI35" s="461" t="e">
        <f t="shared" si="79"/>
        <v>#REF!</v>
      </c>
      <c r="DJ35" s="367" t="e">
        <f t="shared" si="80"/>
        <v>#REF!</v>
      </c>
      <c r="DK35" s="462">
        <v>901</v>
      </c>
      <c r="DL35" s="461" t="e">
        <f t="shared" si="81"/>
        <v>#REF!</v>
      </c>
      <c r="DM35" s="463" t="e">
        <f t="shared" si="29"/>
        <v>#REF!</v>
      </c>
      <c r="DN35" s="462">
        <v>1803</v>
      </c>
      <c r="DO35" s="461" t="e">
        <f t="shared" si="82"/>
        <v>#REF!</v>
      </c>
      <c r="DP35" s="463" t="e">
        <f t="shared" si="30"/>
        <v>#REF!</v>
      </c>
      <c r="DQ35" s="462">
        <v>4634</v>
      </c>
      <c r="DR35" s="461" t="e">
        <f t="shared" si="83"/>
        <v>#REF!</v>
      </c>
      <c r="DS35" s="367" t="e">
        <f t="shared" si="84"/>
        <v>#REF!</v>
      </c>
      <c r="DT35" s="462">
        <v>3423</v>
      </c>
      <c r="DU35" s="461" t="e">
        <f t="shared" si="85"/>
        <v>#REF!</v>
      </c>
      <c r="DV35" s="463" t="e">
        <f t="shared" si="31"/>
        <v>#REF!</v>
      </c>
      <c r="DW35" s="462">
        <v>780</v>
      </c>
      <c r="DX35" s="461" t="e">
        <f t="shared" si="86"/>
        <v>#REF!</v>
      </c>
      <c r="DY35" s="463" t="e">
        <f t="shared" si="32"/>
        <v>#REF!</v>
      </c>
      <c r="DZ35" s="462">
        <v>2367</v>
      </c>
      <c r="EA35" s="461" t="e">
        <f t="shared" si="87"/>
        <v>#REF!</v>
      </c>
      <c r="EB35" s="463" t="e">
        <f t="shared" si="33"/>
        <v>#REF!</v>
      </c>
      <c r="EC35" s="464">
        <v>4584</v>
      </c>
      <c r="ED35" s="461" t="e">
        <f t="shared" si="88"/>
        <v>#REF!</v>
      </c>
      <c r="EE35" s="463" t="e">
        <f t="shared" si="34"/>
        <v>#REF!</v>
      </c>
      <c r="EF35" s="464">
        <v>1332</v>
      </c>
      <c r="EG35" s="461" t="e">
        <f t="shared" si="89"/>
        <v>#REF!</v>
      </c>
      <c r="EH35" s="463" t="e">
        <f t="shared" si="35"/>
        <v>#REF!</v>
      </c>
      <c r="EI35" s="464">
        <v>4574</v>
      </c>
      <c r="EJ35" s="461" t="e">
        <f t="shared" si="90"/>
        <v>#REF!</v>
      </c>
      <c r="EK35" s="463" t="e">
        <f t="shared" si="36"/>
        <v>#REF!</v>
      </c>
      <c r="EL35" s="464">
        <v>2778</v>
      </c>
      <c r="EM35" s="461" t="e">
        <f t="shared" si="91"/>
        <v>#REF!</v>
      </c>
      <c r="EN35" s="463" t="e">
        <f t="shared" si="37"/>
        <v>#REF!</v>
      </c>
    </row>
    <row r="36" spans="1:144" ht="15.6" x14ac:dyDescent="0.3">
      <c r="A36" s="257">
        <v>1</v>
      </c>
      <c r="B36" s="592" t="s">
        <v>193</v>
      </c>
      <c r="C36" s="383" t="s">
        <v>219</v>
      </c>
      <c r="D36" s="384" t="e">
        <f>#REF!</f>
        <v>#REF!</v>
      </c>
      <c r="E36" s="385" t="e">
        <f>#REF!</f>
        <v>#REF!</v>
      </c>
      <c r="F36" s="386" t="e">
        <f t="shared" si="38"/>
        <v>#REF!</v>
      </c>
      <c r="G36" s="386" t="e">
        <f t="shared" si="39"/>
        <v>#REF!</v>
      </c>
      <c r="H36" s="387" t="e">
        <f>#REF!</f>
        <v>#REF!</v>
      </c>
      <c r="I36" s="387" t="e">
        <f>#REF!</f>
        <v>#REF!</v>
      </c>
      <c r="J36" s="465">
        <v>4957</v>
      </c>
      <c r="K36" s="466" t="e">
        <f t="shared" si="40"/>
        <v>#REF!</v>
      </c>
      <c r="L36" s="388" t="e">
        <f t="shared" si="41"/>
        <v>#REF!</v>
      </c>
      <c r="M36" s="467">
        <v>7410</v>
      </c>
      <c r="N36" s="466" t="e">
        <f t="shared" si="42"/>
        <v>#REF!</v>
      </c>
      <c r="O36" s="417" t="e">
        <f t="shared" si="0"/>
        <v>#REF!</v>
      </c>
      <c r="P36" s="467">
        <v>29692</v>
      </c>
      <c r="Q36" s="466" t="e">
        <f t="shared" si="43"/>
        <v>#REF!</v>
      </c>
      <c r="R36" s="417" t="e">
        <f t="shared" si="1"/>
        <v>#REF!</v>
      </c>
      <c r="S36" s="467">
        <v>6267</v>
      </c>
      <c r="T36" s="466" t="e">
        <f t="shared" si="44"/>
        <v>#REF!</v>
      </c>
      <c r="U36" s="388" t="e">
        <f t="shared" si="45"/>
        <v>#REF!</v>
      </c>
      <c r="V36" s="467">
        <v>7295</v>
      </c>
      <c r="W36" s="466" t="e">
        <f t="shared" si="46"/>
        <v>#REF!</v>
      </c>
      <c r="X36" s="417" t="e">
        <f t="shared" si="2"/>
        <v>#REF!</v>
      </c>
      <c r="Y36" s="467">
        <v>4650</v>
      </c>
      <c r="Z36" s="466" t="e">
        <f t="shared" si="47"/>
        <v>#REF!</v>
      </c>
      <c r="AA36" s="417" t="e">
        <f t="shared" si="3"/>
        <v>#REF!</v>
      </c>
      <c r="AB36" s="467">
        <v>1915</v>
      </c>
      <c r="AC36" s="466" t="e">
        <f t="shared" si="48"/>
        <v>#REF!</v>
      </c>
      <c r="AD36" s="417" t="e">
        <f t="shared" si="4"/>
        <v>#REF!</v>
      </c>
      <c r="AE36" s="468">
        <v>2652</v>
      </c>
      <c r="AF36" s="466" t="e">
        <f t="shared" si="49"/>
        <v>#REF!</v>
      </c>
      <c r="AG36" s="417" t="e">
        <f t="shared" si="5"/>
        <v>#REF!</v>
      </c>
      <c r="AH36" s="468">
        <v>13032</v>
      </c>
      <c r="AI36" s="466" t="e">
        <f t="shared" si="50"/>
        <v>#REF!</v>
      </c>
      <c r="AJ36" s="417" t="e">
        <f t="shared" si="6"/>
        <v>#REF!</v>
      </c>
      <c r="AK36" s="468">
        <v>196211</v>
      </c>
      <c r="AL36" s="466" t="e">
        <f t="shared" si="51"/>
        <v>#REF!</v>
      </c>
      <c r="AM36" s="417" t="e">
        <f t="shared" si="7"/>
        <v>#REF!</v>
      </c>
      <c r="AN36" s="468">
        <v>58275</v>
      </c>
      <c r="AO36" s="466" t="e">
        <f t="shared" si="52"/>
        <v>#REF!</v>
      </c>
      <c r="AP36" s="417" t="e">
        <f t="shared" si="8"/>
        <v>#REF!</v>
      </c>
      <c r="AQ36" s="468">
        <v>54195</v>
      </c>
      <c r="AR36" s="466" t="e">
        <f t="shared" si="53"/>
        <v>#REF!</v>
      </c>
      <c r="AS36" s="417" t="e">
        <f t="shared" si="9"/>
        <v>#REF!</v>
      </c>
      <c r="AT36" s="468">
        <v>27899</v>
      </c>
      <c r="AU36" s="466" t="e">
        <f t="shared" si="54"/>
        <v>#REF!</v>
      </c>
      <c r="AV36" s="417" t="e">
        <f t="shared" si="10"/>
        <v>#REF!</v>
      </c>
      <c r="AW36" s="468">
        <v>37676</v>
      </c>
      <c r="AX36" s="466" t="e">
        <f t="shared" si="55"/>
        <v>#REF!</v>
      </c>
      <c r="AY36" s="417" t="e">
        <f t="shared" si="11"/>
        <v>#REF!</v>
      </c>
      <c r="AZ36" s="468">
        <v>23623</v>
      </c>
      <c r="BA36" s="466" t="e">
        <f t="shared" si="56"/>
        <v>#REF!</v>
      </c>
      <c r="BB36" s="417" t="e">
        <f t="shared" si="12"/>
        <v>#REF!</v>
      </c>
      <c r="BC36" s="465">
        <v>63190</v>
      </c>
      <c r="BD36" s="466" t="e">
        <f t="shared" si="57"/>
        <v>#REF!</v>
      </c>
      <c r="BE36" s="417" t="e">
        <f t="shared" si="13"/>
        <v>#REF!</v>
      </c>
      <c r="BF36" s="417">
        <v>26989</v>
      </c>
      <c r="BG36" s="466" t="e">
        <f t="shared" si="58"/>
        <v>#REF!</v>
      </c>
      <c r="BH36" s="417" t="e">
        <f>$F36+(BG36/BF36)</f>
        <v>#REF!</v>
      </c>
      <c r="BI36" s="465">
        <v>141003</v>
      </c>
      <c r="BJ36" s="466" t="e">
        <f t="shared" si="60"/>
        <v>#REF!</v>
      </c>
      <c r="BK36" s="388" t="e">
        <f t="shared" si="61"/>
        <v>#REF!</v>
      </c>
      <c r="BL36" s="467">
        <v>20957</v>
      </c>
      <c r="BM36" s="466" t="e">
        <f t="shared" si="62"/>
        <v>#REF!</v>
      </c>
      <c r="BN36" s="417" t="e">
        <f t="shared" si="14"/>
        <v>#REF!</v>
      </c>
      <c r="BO36" s="467">
        <v>60207</v>
      </c>
      <c r="BP36" s="466" t="e">
        <f t="shared" si="63"/>
        <v>#REF!</v>
      </c>
      <c r="BQ36" s="417" t="e">
        <f t="shared" si="15"/>
        <v>#REF!</v>
      </c>
      <c r="BR36" s="467">
        <v>139656</v>
      </c>
      <c r="BS36" s="466" t="e">
        <f t="shared" si="64"/>
        <v>#REF!</v>
      </c>
      <c r="BT36" s="388" t="e">
        <f t="shared" si="65"/>
        <v>#REF!</v>
      </c>
      <c r="BU36" s="467">
        <v>117210</v>
      </c>
      <c r="BV36" s="466" t="e">
        <f t="shared" si="16"/>
        <v>#REF!</v>
      </c>
      <c r="BW36" s="417" t="e">
        <f t="shared" si="17"/>
        <v>#REF!</v>
      </c>
      <c r="BX36" s="467">
        <v>23938</v>
      </c>
      <c r="BY36" s="466" t="e">
        <f t="shared" si="66"/>
        <v>#REF!</v>
      </c>
      <c r="BZ36" s="417" t="e">
        <f t="shared" si="18"/>
        <v>#REF!</v>
      </c>
      <c r="CA36" s="467">
        <v>63737</v>
      </c>
      <c r="CB36" s="466" t="e">
        <f t="shared" si="67"/>
        <v>#REF!</v>
      </c>
      <c r="CC36" s="417" t="e">
        <f t="shared" si="19"/>
        <v>#REF!</v>
      </c>
      <c r="CD36" s="468">
        <v>145020</v>
      </c>
      <c r="CE36" s="466" t="e">
        <f t="shared" si="68"/>
        <v>#REF!</v>
      </c>
      <c r="CF36" s="417" t="e">
        <f t="shared" si="20"/>
        <v>#REF!</v>
      </c>
      <c r="CG36" s="468">
        <v>34267</v>
      </c>
      <c r="CH36" s="466" t="e">
        <f t="shared" si="69"/>
        <v>#REF!</v>
      </c>
      <c r="CI36" s="417" t="e">
        <f t="shared" si="21"/>
        <v>#REF!</v>
      </c>
      <c r="CJ36" s="468">
        <v>196211</v>
      </c>
      <c r="CK36" s="466" t="e">
        <f t="shared" si="70"/>
        <v>#REF!</v>
      </c>
      <c r="CL36" s="417" t="e">
        <f t="shared" si="22"/>
        <v>#REF!</v>
      </c>
      <c r="CM36" s="468">
        <v>58275</v>
      </c>
      <c r="CN36" s="466" t="e">
        <f t="shared" si="71"/>
        <v>#REF!</v>
      </c>
      <c r="CO36" s="417" t="e">
        <f t="shared" si="23"/>
        <v>#REF!</v>
      </c>
      <c r="CP36" s="468">
        <v>54195</v>
      </c>
      <c r="CQ36" s="466" t="e">
        <f t="shared" si="72"/>
        <v>#REF!</v>
      </c>
      <c r="CR36" s="417" t="e">
        <f t="shared" si="24"/>
        <v>#REF!</v>
      </c>
      <c r="CS36" s="468">
        <v>27899</v>
      </c>
      <c r="CT36" s="466" t="e">
        <f t="shared" si="73"/>
        <v>#REF!</v>
      </c>
      <c r="CU36" s="417" t="e">
        <f t="shared" si="25"/>
        <v>#REF!</v>
      </c>
      <c r="CV36" s="468">
        <v>37676</v>
      </c>
      <c r="CW36" s="466" t="e">
        <f t="shared" si="74"/>
        <v>#REF!</v>
      </c>
      <c r="CX36" s="417" t="e">
        <f t="shared" si="26"/>
        <v>#REF!</v>
      </c>
      <c r="CY36" s="468">
        <v>23623</v>
      </c>
      <c r="CZ36" s="466" t="e">
        <f t="shared" si="75"/>
        <v>#REF!</v>
      </c>
      <c r="DA36" s="417" t="e">
        <f t="shared" si="27"/>
        <v>#REF!</v>
      </c>
      <c r="DB36" s="465">
        <v>63190</v>
      </c>
      <c r="DC36" s="466" t="e">
        <f t="shared" si="76"/>
        <v>#REF!</v>
      </c>
      <c r="DD36" s="417" t="e">
        <f t="shared" si="28"/>
        <v>#REF!</v>
      </c>
      <c r="DE36" s="417">
        <v>26989</v>
      </c>
      <c r="DF36" s="466" t="e">
        <f t="shared" si="77"/>
        <v>#REF!</v>
      </c>
      <c r="DG36" s="417" t="e">
        <f>$F36+(DF36/DE36)</f>
        <v>#REF!</v>
      </c>
      <c r="DH36" s="465">
        <v>141003</v>
      </c>
      <c r="DI36" s="466" t="e">
        <f t="shared" si="79"/>
        <v>#REF!</v>
      </c>
      <c r="DJ36" s="388" t="e">
        <f t="shared" si="80"/>
        <v>#REF!</v>
      </c>
      <c r="DK36" s="467">
        <v>20957</v>
      </c>
      <c r="DL36" s="466" t="e">
        <f t="shared" si="81"/>
        <v>#REF!</v>
      </c>
      <c r="DM36" s="417" t="e">
        <f t="shared" si="29"/>
        <v>#REF!</v>
      </c>
      <c r="DN36" s="467">
        <v>60207</v>
      </c>
      <c r="DO36" s="466" t="e">
        <f t="shared" si="82"/>
        <v>#REF!</v>
      </c>
      <c r="DP36" s="417" t="e">
        <f t="shared" si="30"/>
        <v>#REF!</v>
      </c>
      <c r="DQ36" s="467">
        <v>139656</v>
      </c>
      <c r="DR36" s="466" t="e">
        <f t="shared" si="83"/>
        <v>#REF!</v>
      </c>
      <c r="DS36" s="388" t="e">
        <f t="shared" si="84"/>
        <v>#REF!</v>
      </c>
      <c r="DT36" s="467">
        <v>117210</v>
      </c>
      <c r="DU36" s="466" t="e">
        <f t="shared" si="85"/>
        <v>#REF!</v>
      </c>
      <c r="DV36" s="417" t="e">
        <f t="shared" si="31"/>
        <v>#REF!</v>
      </c>
      <c r="DW36" s="467">
        <v>23938</v>
      </c>
      <c r="DX36" s="466" t="e">
        <f t="shared" si="86"/>
        <v>#REF!</v>
      </c>
      <c r="DY36" s="417" t="e">
        <f t="shared" si="32"/>
        <v>#REF!</v>
      </c>
      <c r="DZ36" s="467">
        <v>63737</v>
      </c>
      <c r="EA36" s="466" t="e">
        <f t="shared" si="87"/>
        <v>#REF!</v>
      </c>
      <c r="EB36" s="417" t="e">
        <f t="shared" si="33"/>
        <v>#REF!</v>
      </c>
      <c r="EC36" s="468">
        <v>145020</v>
      </c>
      <c r="ED36" s="466" t="e">
        <f t="shared" si="88"/>
        <v>#REF!</v>
      </c>
      <c r="EE36" s="417" t="e">
        <f t="shared" si="34"/>
        <v>#REF!</v>
      </c>
      <c r="EF36" s="468">
        <v>34267</v>
      </c>
      <c r="EG36" s="466" t="e">
        <f t="shared" si="89"/>
        <v>#REF!</v>
      </c>
      <c r="EH36" s="417" t="e">
        <f t="shared" si="35"/>
        <v>#REF!</v>
      </c>
      <c r="EI36" s="468">
        <v>196211</v>
      </c>
      <c r="EJ36" s="466" t="e">
        <f t="shared" si="90"/>
        <v>#REF!</v>
      </c>
      <c r="EK36" s="417" t="e">
        <f t="shared" si="36"/>
        <v>#REF!</v>
      </c>
      <c r="EL36" s="468">
        <v>58275</v>
      </c>
      <c r="EM36" s="466" t="e">
        <f t="shared" si="91"/>
        <v>#REF!</v>
      </c>
      <c r="EN36" s="417" t="e">
        <f t="shared" si="37"/>
        <v>#REF!</v>
      </c>
    </row>
    <row r="37" spans="1:144" ht="15.6" x14ac:dyDescent="0.3">
      <c r="A37" s="202">
        <v>2</v>
      </c>
      <c r="B37" s="567"/>
      <c r="C37" s="389" t="s">
        <v>220</v>
      </c>
      <c r="D37" s="390" t="e">
        <f>#REF!</f>
        <v>#REF!</v>
      </c>
      <c r="E37" s="391" t="e">
        <f>#REF!</f>
        <v>#REF!</v>
      </c>
      <c r="F37" s="392" t="e">
        <f t="shared" si="38"/>
        <v>#REF!</v>
      </c>
      <c r="G37" s="392" t="e">
        <f t="shared" si="39"/>
        <v>#REF!</v>
      </c>
      <c r="H37" s="393" t="e">
        <f>#REF!</f>
        <v>#REF!</v>
      </c>
      <c r="I37" s="393" t="e">
        <f>#REF!</f>
        <v>#REF!</v>
      </c>
      <c r="J37" s="469">
        <v>4957</v>
      </c>
      <c r="K37" s="470" t="e">
        <f t="shared" si="40"/>
        <v>#REF!</v>
      </c>
      <c r="L37" s="394" t="e">
        <f t="shared" si="41"/>
        <v>#REF!</v>
      </c>
      <c r="M37" s="471">
        <v>7410</v>
      </c>
      <c r="N37" s="470" t="e">
        <f t="shared" si="42"/>
        <v>#REF!</v>
      </c>
      <c r="O37" s="395" t="e">
        <f t="shared" si="0"/>
        <v>#REF!</v>
      </c>
      <c r="P37" s="471">
        <v>29692</v>
      </c>
      <c r="Q37" s="470" t="e">
        <f t="shared" si="43"/>
        <v>#REF!</v>
      </c>
      <c r="R37" s="395" t="e">
        <f t="shared" si="1"/>
        <v>#REF!</v>
      </c>
      <c r="S37" s="471">
        <v>6267</v>
      </c>
      <c r="T37" s="470" t="e">
        <f t="shared" si="44"/>
        <v>#REF!</v>
      </c>
      <c r="U37" s="394" t="e">
        <f t="shared" si="45"/>
        <v>#REF!</v>
      </c>
      <c r="V37" s="471">
        <v>7295</v>
      </c>
      <c r="W37" s="470" t="e">
        <f t="shared" si="46"/>
        <v>#REF!</v>
      </c>
      <c r="X37" s="395" t="e">
        <f t="shared" si="2"/>
        <v>#REF!</v>
      </c>
      <c r="Y37" s="471">
        <v>4650</v>
      </c>
      <c r="Z37" s="470" t="e">
        <f t="shared" si="47"/>
        <v>#REF!</v>
      </c>
      <c r="AA37" s="395" t="e">
        <f t="shared" si="3"/>
        <v>#REF!</v>
      </c>
      <c r="AB37" s="471">
        <v>1915</v>
      </c>
      <c r="AC37" s="470" t="e">
        <f t="shared" si="48"/>
        <v>#REF!</v>
      </c>
      <c r="AD37" s="395" t="e">
        <f t="shared" si="4"/>
        <v>#REF!</v>
      </c>
      <c r="AE37" s="472">
        <v>2652</v>
      </c>
      <c r="AF37" s="470" t="e">
        <f t="shared" si="49"/>
        <v>#REF!</v>
      </c>
      <c r="AG37" s="395" t="e">
        <f t="shared" si="5"/>
        <v>#REF!</v>
      </c>
      <c r="AH37" s="472">
        <v>13032</v>
      </c>
      <c r="AI37" s="470" t="e">
        <f t="shared" si="50"/>
        <v>#REF!</v>
      </c>
      <c r="AJ37" s="395" t="e">
        <f t="shared" si="6"/>
        <v>#REF!</v>
      </c>
      <c r="AK37" s="472">
        <v>196211</v>
      </c>
      <c r="AL37" s="470" t="e">
        <f t="shared" si="51"/>
        <v>#REF!</v>
      </c>
      <c r="AM37" s="395" t="e">
        <f t="shared" si="7"/>
        <v>#REF!</v>
      </c>
      <c r="AN37" s="472">
        <v>58275</v>
      </c>
      <c r="AO37" s="470" t="e">
        <f t="shared" si="52"/>
        <v>#REF!</v>
      </c>
      <c r="AP37" s="395" t="e">
        <f t="shared" si="8"/>
        <v>#REF!</v>
      </c>
      <c r="AQ37" s="472">
        <v>54195</v>
      </c>
      <c r="AR37" s="470" t="e">
        <f t="shared" si="53"/>
        <v>#REF!</v>
      </c>
      <c r="AS37" s="395" t="e">
        <f t="shared" si="9"/>
        <v>#REF!</v>
      </c>
      <c r="AT37" s="472">
        <v>27899</v>
      </c>
      <c r="AU37" s="470" t="e">
        <f t="shared" si="54"/>
        <v>#REF!</v>
      </c>
      <c r="AV37" s="395" t="e">
        <f t="shared" si="10"/>
        <v>#REF!</v>
      </c>
      <c r="AW37" s="472">
        <v>37676</v>
      </c>
      <c r="AX37" s="470" t="e">
        <f t="shared" si="55"/>
        <v>#REF!</v>
      </c>
      <c r="AY37" s="395" t="e">
        <f t="shared" si="11"/>
        <v>#REF!</v>
      </c>
      <c r="AZ37" s="472">
        <v>23623</v>
      </c>
      <c r="BA37" s="470" t="e">
        <f t="shared" si="56"/>
        <v>#REF!</v>
      </c>
      <c r="BB37" s="395" t="e">
        <f t="shared" si="12"/>
        <v>#REF!</v>
      </c>
      <c r="BC37" s="469">
        <v>63190</v>
      </c>
      <c r="BD37" s="470" t="e">
        <f t="shared" si="57"/>
        <v>#REF!</v>
      </c>
      <c r="BE37" s="395" t="e">
        <f t="shared" si="13"/>
        <v>#REF!</v>
      </c>
      <c r="BF37" s="395">
        <v>26989</v>
      </c>
      <c r="BG37" s="470" t="e">
        <f t="shared" si="58"/>
        <v>#REF!</v>
      </c>
      <c r="BH37" s="395" t="e">
        <f t="shared" ref="BH37:BH40" si="114">$F37+(BG37/BF37)</f>
        <v>#REF!</v>
      </c>
      <c r="BI37" s="469">
        <v>141003</v>
      </c>
      <c r="BJ37" s="470" t="e">
        <f t="shared" si="60"/>
        <v>#REF!</v>
      </c>
      <c r="BK37" s="394" t="e">
        <f t="shared" si="61"/>
        <v>#REF!</v>
      </c>
      <c r="BL37" s="471">
        <v>20957</v>
      </c>
      <c r="BM37" s="470" t="e">
        <f t="shared" si="62"/>
        <v>#REF!</v>
      </c>
      <c r="BN37" s="395" t="e">
        <f t="shared" si="14"/>
        <v>#REF!</v>
      </c>
      <c r="BO37" s="471">
        <v>60207</v>
      </c>
      <c r="BP37" s="470" t="e">
        <f t="shared" si="63"/>
        <v>#REF!</v>
      </c>
      <c r="BQ37" s="395" t="e">
        <f t="shared" si="15"/>
        <v>#REF!</v>
      </c>
      <c r="BR37" s="471">
        <v>139656</v>
      </c>
      <c r="BS37" s="470" t="e">
        <f t="shared" si="64"/>
        <v>#REF!</v>
      </c>
      <c r="BT37" s="394" t="e">
        <f t="shared" si="65"/>
        <v>#REF!</v>
      </c>
      <c r="BU37" s="471">
        <v>117210</v>
      </c>
      <c r="BV37" s="470" t="e">
        <f t="shared" si="16"/>
        <v>#REF!</v>
      </c>
      <c r="BW37" s="395" t="e">
        <f t="shared" si="17"/>
        <v>#REF!</v>
      </c>
      <c r="BX37" s="471">
        <v>23938</v>
      </c>
      <c r="BY37" s="470" t="e">
        <f t="shared" si="66"/>
        <v>#REF!</v>
      </c>
      <c r="BZ37" s="395" t="e">
        <f t="shared" si="18"/>
        <v>#REF!</v>
      </c>
      <c r="CA37" s="471">
        <v>63737</v>
      </c>
      <c r="CB37" s="470" t="e">
        <f t="shared" si="67"/>
        <v>#REF!</v>
      </c>
      <c r="CC37" s="395" t="e">
        <f t="shared" si="19"/>
        <v>#REF!</v>
      </c>
      <c r="CD37" s="472">
        <v>145020</v>
      </c>
      <c r="CE37" s="470" t="e">
        <f t="shared" si="68"/>
        <v>#REF!</v>
      </c>
      <c r="CF37" s="395" t="e">
        <f t="shared" si="20"/>
        <v>#REF!</v>
      </c>
      <c r="CG37" s="472">
        <v>34267</v>
      </c>
      <c r="CH37" s="470" t="e">
        <f t="shared" si="69"/>
        <v>#REF!</v>
      </c>
      <c r="CI37" s="395" t="e">
        <f t="shared" si="21"/>
        <v>#REF!</v>
      </c>
      <c r="CJ37" s="472">
        <v>196211</v>
      </c>
      <c r="CK37" s="470" t="e">
        <f t="shared" si="70"/>
        <v>#REF!</v>
      </c>
      <c r="CL37" s="395" t="e">
        <f t="shared" si="22"/>
        <v>#REF!</v>
      </c>
      <c r="CM37" s="472">
        <v>58275</v>
      </c>
      <c r="CN37" s="470" t="e">
        <f t="shared" si="71"/>
        <v>#REF!</v>
      </c>
      <c r="CO37" s="395" t="e">
        <f t="shared" si="23"/>
        <v>#REF!</v>
      </c>
      <c r="CP37" s="472">
        <v>54195</v>
      </c>
      <c r="CQ37" s="470" t="e">
        <f t="shared" si="72"/>
        <v>#REF!</v>
      </c>
      <c r="CR37" s="395" t="e">
        <f t="shared" si="24"/>
        <v>#REF!</v>
      </c>
      <c r="CS37" s="472">
        <v>27899</v>
      </c>
      <c r="CT37" s="470" t="e">
        <f t="shared" si="73"/>
        <v>#REF!</v>
      </c>
      <c r="CU37" s="395" t="e">
        <f t="shared" si="25"/>
        <v>#REF!</v>
      </c>
      <c r="CV37" s="472">
        <v>37676</v>
      </c>
      <c r="CW37" s="470" t="e">
        <f t="shared" si="74"/>
        <v>#REF!</v>
      </c>
      <c r="CX37" s="395" t="e">
        <f t="shared" si="26"/>
        <v>#REF!</v>
      </c>
      <c r="CY37" s="472">
        <v>23623</v>
      </c>
      <c r="CZ37" s="470" t="e">
        <f t="shared" si="75"/>
        <v>#REF!</v>
      </c>
      <c r="DA37" s="395" t="e">
        <f t="shared" si="27"/>
        <v>#REF!</v>
      </c>
      <c r="DB37" s="469">
        <v>63190</v>
      </c>
      <c r="DC37" s="470" t="e">
        <f t="shared" si="76"/>
        <v>#REF!</v>
      </c>
      <c r="DD37" s="395" t="e">
        <f t="shared" si="28"/>
        <v>#REF!</v>
      </c>
      <c r="DE37" s="395">
        <v>26989</v>
      </c>
      <c r="DF37" s="470" t="e">
        <f t="shared" si="77"/>
        <v>#REF!</v>
      </c>
      <c r="DG37" s="395" t="e">
        <f t="shared" ref="DG37:DG40" si="115">$F37+(DF37/DE37)</f>
        <v>#REF!</v>
      </c>
      <c r="DH37" s="469">
        <v>141003</v>
      </c>
      <c r="DI37" s="470" t="e">
        <f t="shared" si="79"/>
        <v>#REF!</v>
      </c>
      <c r="DJ37" s="394" t="e">
        <f t="shared" si="80"/>
        <v>#REF!</v>
      </c>
      <c r="DK37" s="471">
        <v>20957</v>
      </c>
      <c r="DL37" s="470" t="e">
        <f t="shared" si="81"/>
        <v>#REF!</v>
      </c>
      <c r="DM37" s="395" t="e">
        <f t="shared" si="29"/>
        <v>#REF!</v>
      </c>
      <c r="DN37" s="471">
        <v>60207</v>
      </c>
      <c r="DO37" s="470" t="e">
        <f t="shared" si="82"/>
        <v>#REF!</v>
      </c>
      <c r="DP37" s="395" t="e">
        <f t="shared" si="30"/>
        <v>#REF!</v>
      </c>
      <c r="DQ37" s="471">
        <v>139656</v>
      </c>
      <c r="DR37" s="470" t="e">
        <f t="shared" si="83"/>
        <v>#REF!</v>
      </c>
      <c r="DS37" s="394" t="e">
        <f t="shared" si="84"/>
        <v>#REF!</v>
      </c>
      <c r="DT37" s="471">
        <v>117210</v>
      </c>
      <c r="DU37" s="470" t="e">
        <f t="shared" si="85"/>
        <v>#REF!</v>
      </c>
      <c r="DV37" s="395" t="e">
        <f t="shared" si="31"/>
        <v>#REF!</v>
      </c>
      <c r="DW37" s="471">
        <v>23938</v>
      </c>
      <c r="DX37" s="470" t="e">
        <f t="shared" si="86"/>
        <v>#REF!</v>
      </c>
      <c r="DY37" s="395" t="e">
        <f t="shared" si="32"/>
        <v>#REF!</v>
      </c>
      <c r="DZ37" s="471">
        <v>63737</v>
      </c>
      <c r="EA37" s="470" t="e">
        <f t="shared" si="87"/>
        <v>#REF!</v>
      </c>
      <c r="EB37" s="395" t="e">
        <f t="shared" si="33"/>
        <v>#REF!</v>
      </c>
      <c r="EC37" s="472">
        <v>145020</v>
      </c>
      <c r="ED37" s="470" t="e">
        <f t="shared" si="88"/>
        <v>#REF!</v>
      </c>
      <c r="EE37" s="395" t="e">
        <f t="shared" si="34"/>
        <v>#REF!</v>
      </c>
      <c r="EF37" s="472">
        <v>34267</v>
      </c>
      <c r="EG37" s="470" t="e">
        <f t="shared" si="89"/>
        <v>#REF!</v>
      </c>
      <c r="EH37" s="395" t="e">
        <f t="shared" si="35"/>
        <v>#REF!</v>
      </c>
      <c r="EI37" s="472">
        <v>196211</v>
      </c>
      <c r="EJ37" s="470" t="e">
        <f t="shared" si="90"/>
        <v>#REF!</v>
      </c>
      <c r="EK37" s="395" t="e">
        <f t="shared" si="36"/>
        <v>#REF!</v>
      </c>
      <c r="EL37" s="472">
        <v>58275</v>
      </c>
      <c r="EM37" s="470" t="e">
        <f t="shared" si="91"/>
        <v>#REF!</v>
      </c>
      <c r="EN37" s="395" t="e">
        <f t="shared" si="37"/>
        <v>#REF!</v>
      </c>
    </row>
    <row r="38" spans="1:144" ht="15.6" x14ac:dyDescent="0.3">
      <c r="A38" s="203">
        <v>3</v>
      </c>
      <c r="B38" s="567"/>
      <c r="C38" s="389" t="s">
        <v>221</v>
      </c>
      <c r="D38" s="390" t="e">
        <f>#REF!</f>
        <v>#REF!</v>
      </c>
      <c r="E38" s="391" t="e">
        <f>#REF!</f>
        <v>#REF!</v>
      </c>
      <c r="F38" s="392" t="e">
        <f t="shared" si="38"/>
        <v>#REF!</v>
      </c>
      <c r="G38" s="392" t="e">
        <f t="shared" si="39"/>
        <v>#REF!</v>
      </c>
      <c r="H38" s="393" t="e">
        <f>#REF!</f>
        <v>#REF!</v>
      </c>
      <c r="I38" s="393" t="e">
        <f>#REF!</f>
        <v>#REF!</v>
      </c>
      <c r="J38" s="469">
        <v>4957</v>
      </c>
      <c r="K38" s="470" t="e">
        <f t="shared" si="40"/>
        <v>#REF!</v>
      </c>
      <c r="L38" s="394" t="e">
        <f t="shared" si="41"/>
        <v>#REF!</v>
      </c>
      <c r="M38" s="471">
        <v>7410</v>
      </c>
      <c r="N38" s="470" t="e">
        <f t="shared" si="42"/>
        <v>#REF!</v>
      </c>
      <c r="O38" s="395" t="e">
        <f t="shared" si="0"/>
        <v>#REF!</v>
      </c>
      <c r="P38" s="471">
        <v>29692</v>
      </c>
      <c r="Q38" s="470" t="e">
        <f t="shared" si="43"/>
        <v>#REF!</v>
      </c>
      <c r="R38" s="395" t="e">
        <f t="shared" si="1"/>
        <v>#REF!</v>
      </c>
      <c r="S38" s="471">
        <v>6267</v>
      </c>
      <c r="T38" s="470" t="e">
        <f t="shared" si="44"/>
        <v>#REF!</v>
      </c>
      <c r="U38" s="394" t="e">
        <f t="shared" si="45"/>
        <v>#REF!</v>
      </c>
      <c r="V38" s="471">
        <v>7295</v>
      </c>
      <c r="W38" s="470" t="e">
        <f t="shared" si="46"/>
        <v>#REF!</v>
      </c>
      <c r="X38" s="395" t="e">
        <f t="shared" si="2"/>
        <v>#REF!</v>
      </c>
      <c r="Y38" s="471">
        <v>4650</v>
      </c>
      <c r="Z38" s="470" t="e">
        <f t="shared" si="47"/>
        <v>#REF!</v>
      </c>
      <c r="AA38" s="395" t="e">
        <f t="shared" si="3"/>
        <v>#REF!</v>
      </c>
      <c r="AB38" s="471">
        <v>1915</v>
      </c>
      <c r="AC38" s="470" t="e">
        <f t="shared" si="48"/>
        <v>#REF!</v>
      </c>
      <c r="AD38" s="395" t="e">
        <f t="shared" si="4"/>
        <v>#REF!</v>
      </c>
      <c r="AE38" s="472">
        <v>2652</v>
      </c>
      <c r="AF38" s="470" t="e">
        <f t="shared" si="49"/>
        <v>#REF!</v>
      </c>
      <c r="AG38" s="395" t="e">
        <f t="shared" si="5"/>
        <v>#REF!</v>
      </c>
      <c r="AH38" s="472">
        <v>13032</v>
      </c>
      <c r="AI38" s="470" t="e">
        <f t="shared" si="50"/>
        <v>#REF!</v>
      </c>
      <c r="AJ38" s="395" t="e">
        <f t="shared" si="6"/>
        <v>#REF!</v>
      </c>
      <c r="AK38" s="472">
        <v>196211</v>
      </c>
      <c r="AL38" s="470" t="e">
        <f t="shared" si="51"/>
        <v>#REF!</v>
      </c>
      <c r="AM38" s="395" t="e">
        <f t="shared" si="7"/>
        <v>#REF!</v>
      </c>
      <c r="AN38" s="472">
        <v>58275</v>
      </c>
      <c r="AO38" s="470" t="e">
        <f t="shared" si="52"/>
        <v>#REF!</v>
      </c>
      <c r="AP38" s="395" t="e">
        <f t="shared" si="8"/>
        <v>#REF!</v>
      </c>
      <c r="AQ38" s="472">
        <v>54195</v>
      </c>
      <c r="AR38" s="470" t="e">
        <f t="shared" si="53"/>
        <v>#REF!</v>
      </c>
      <c r="AS38" s="395" t="e">
        <f t="shared" si="9"/>
        <v>#REF!</v>
      </c>
      <c r="AT38" s="472">
        <v>27899</v>
      </c>
      <c r="AU38" s="470" t="e">
        <f t="shared" si="54"/>
        <v>#REF!</v>
      </c>
      <c r="AV38" s="395" t="e">
        <f t="shared" si="10"/>
        <v>#REF!</v>
      </c>
      <c r="AW38" s="472">
        <v>37676</v>
      </c>
      <c r="AX38" s="470" t="e">
        <f t="shared" si="55"/>
        <v>#REF!</v>
      </c>
      <c r="AY38" s="395" t="e">
        <f t="shared" si="11"/>
        <v>#REF!</v>
      </c>
      <c r="AZ38" s="472">
        <v>23623</v>
      </c>
      <c r="BA38" s="470" t="e">
        <f t="shared" si="56"/>
        <v>#REF!</v>
      </c>
      <c r="BB38" s="395" t="e">
        <f t="shared" si="12"/>
        <v>#REF!</v>
      </c>
      <c r="BC38" s="469">
        <v>63190</v>
      </c>
      <c r="BD38" s="470" t="e">
        <f t="shared" si="57"/>
        <v>#REF!</v>
      </c>
      <c r="BE38" s="395" t="e">
        <f t="shared" si="13"/>
        <v>#REF!</v>
      </c>
      <c r="BF38" s="395">
        <v>26989</v>
      </c>
      <c r="BG38" s="470" t="e">
        <f t="shared" si="58"/>
        <v>#REF!</v>
      </c>
      <c r="BH38" s="395" t="e">
        <f t="shared" si="114"/>
        <v>#REF!</v>
      </c>
      <c r="BI38" s="469">
        <v>141003</v>
      </c>
      <c r="BJ38" s="470" t="e">
        <f t="shared" si="60"/>
        <v>#REF!</v>
      </c>
      <c r="BK38" s="394" t="e">
        <f t="shared" si="61"/>
        <v>#REF!</v>
      </c>
      <c r="BL38" s="471">
        <v>20957</v>
      </c>
      <c r="BM38" s="470" t="e">
        <f t="shared" si="62"/>
        <v>#REF!</v>
      </c>
      <c r="BN38" s="395" t="e">
        <f t="shared" si="14"/>
        <v>#REF!</v>
      </c>
      <c r="BO38" s="471">
        <v>60207</v>
      </c>
      <c r="BP38" s="470" t="e">
        <f t="shared" si="63"/>
        <v>#REF!</v>
      </c>
      <c r="BQ38" s="395" t="e">
        <f t="shared" si="15"/>
        <v>#REF!</v>
      </c>
      <c r="BR38" s="471">
        <v>139656</v>
      </c>
      <c r="BS38" s="470" t="e">
        <f t="shared" si="64"/>
        <v>#REF!</v>
      </c>
      <c r="BT38" s="394" t="e">
        <f t="shared" si="65"/>
        <v>#REF!</v>
      </c>
      <c r="BU38" s="471">
        <v>117210</v>
      </c>
      <c r="BV38" s="470" t="e">
        <f t="shared" si="16"/>
        <v>#REF!</v>
      </c>
      <c r="BW38" s="395" t="e">
        <f t="shared" si="17"/>
        <v>#REF!</v>
      </c>
      <c r="BX38" s="471">
        <v>23938</v>
      </c>
      <c r="BY38" s="470" t="e">
        <f t="shared" si="66"/>
        <v>#REF!</v>
      </c>
      <c r="BZ38" s="395" t="e">
        <f t="shared" si="18"/>
        <v>#REF!</v>
      </c>
      <c r="CA38" s="471">
        <v>63737</v>
      </c>
      <c r="CB38" s="470" t="e">
        <f t="shared" si="67"/>
        <v>#REF!</v>
      </c>
      <c r="CC38" s="395" t="e">
        <f t="shared" si="19"/>
        <v>#REF!</v>
      </c>
      <c r="CD38" s="472">
        <v>145020</v>
      </c>
      <c r="CE38" s="470" t="e">
        <f t="shared" si="68"/>
        <v>#REF!</v>
      </c>
      <c r="CF38" s="395" t="e">
        <f t="shared" si="20"/>
        <v>#REF!</v>
      </c>
      <c r="CG38" s="472">
        <v>34267</v>
      </c>
      <c r="CH38" s="470" t="e">
        <f t="shared" si="69"/>
        <v>#REF!</v>
      </c>
      <c r="CI38" s="395" t="e">
        <f t="shared" si="21"/>
        <v>#REF!</v>
      </c>
      <c r="CJ38" s="472">
        <v>196211</v>
      </c>
      <c r="CK38" s="470" t="e">
        <f t="shared" si="70"/>
        <v>#REF!</v>
      </c>
      <c r="CL38" s="395" t="e">
        <f t="shared" si="22"/>
        <v>#REF!</v>
      </c>
      <c r="CM38" s="472">
        <v>58275</v>
      </c>
      <c r="CN38" s="470" t="e">
        <f t="shared" si="71"/>
        <v>#REF!</v>
      </c>
      <c r="CO38" s="395" t="e">
        <f t="shared" si="23"/>
        <v>#REF!</v>
      </c>
      <c r="CP38" s="472">
        <v>54195</v>
      </c>
      <c r="CQ38" s="470" t="e">
        <f t="shared" si="72"/>
        <v>#REF!</v>
      </c>
      <c r="CR38" s="395" t="e">
        <f t="shared" si="24"/>
        <v>#REF!</v>
      </c>
      <c r="CS38" s="472">
        <v>27899</v>
      </c>
      <c r="CT38" s="470" t="e">
        <f t="shared" si="73"/>
        <v>#REF!</v>
      </c>
      <c r="CU38" s="395" t="e">
        <f t="shared" si="25"/>
        <v>#REF!</v>
      </c>
      <c r="CV38" s="472">
        <v>37676</v>
      </c>
      <c r="CW38" s="470" t="e">
        <f t="shared" si="74"/>
        <v>#REF!</v>
      </c>
      <c r="CX38" s="395" t="e">
        <f t="shared" si="26"/>
        <v>#REF!</v>
      </c>
      <c r="CY38" s="472">
        <v>23623</v>
      </c>
      <c r="CZ38" s="470" t="e">
        <f t="shared" si="75"/>
        <v>#REF!</v>
      </c>
      <c r="DA38" s="395" t="e">
        <f t="shared" si="27"/>
        <v>#REF!</v>
      </c>
      <c r="DB38" s="469">
        <v>63190</v>
      </c>
      <c r="DC38" s="470" t="e">
        <f t="shared" si="76"/>
        <v>#REF!</v>
      </c>
      <c r="DD38" s="395" t="e">
        <f t="shared" si="28"/>
        <v>#REF!</v>
      </c>
      <c r="DE38" s="395">
        <v>26989</v>
      </c>
      <c r="DF38" s="470" t="e">
        <f t="shared" si="77"/>
        <v>#REF!</v>
      </c>
      <c r="DG38" s="395" t="e">
        <f t="shared" si="115"/>
        <v>#REF!</v>
      </c>
      <c r="DH38" s="469">
        <v>141003</v>
      </c>
      <c r="DI38" s="470" t="e">
        <f t="shared" si="79"/>
        <v>#REF!</v>
      </c>
      <c r="DJ38" s="394" t="e">
        <f t="shared" si="80"/>
        <v>#REF!</v>
      </c>
      <c r="DK38" s="471">
        <v>20957</v>
      </c>
      <c r="DL38" s="470" t="e">
        <f t="shared" si="81"/>
        <v>#REF!</v>
      </c>
      <c r="DM38" s="395" t="e">
        <f t="shared" si="29"/>
        <v>#REF!</v>
      </c>
      <c r="DN38" s="471">
        <v>60207</v>
      </c>
      <c r="DO38" s="470" t="e">
        <f t="shared" si="82"/>
        <v>#REF!</v>
      </c>
      <c r="DP38" s="395" t="e">
        <f t="shared" si="30"/>
        <v>#REF!</v>
      </c>
      <c r="DQ38" s="471">
        <v>139656</v>
      </c>
      <c r="DR38" s="470" t="e">
        <f t="shared" si="83"/>
        <v>#REF!</v>
      </c>
      <c r="DS38" s="394" t="e">
        <f t="shared" si="84"/>
        <v>#REF!</v>
      </c>
      <c r="DT38" s="471">
        <v>117210</v>
      </c>
      <c r="DU38" s="470" t="e">
        <f t="shared" si="85"/>
        <v>#REF!</v>
      </c>
      <c r="DV38" s="395" t="e">
        <f t="shared" si="31"/>
        <v>#REF!</v>
      </c>
      <c r="DW38" s="471">
        <v>23938</v>
      </c>
      <c r="DX38" s="470" t="e">
        <f t="shared" si="86"/>
        <v>#REF!</v>
      </c>
      <c r="DY38" s="395" t="e">
        <f t="shared" si="32"/>
        <v>#REF!</v>
      </c>
      <c r="DZ38" s="471">
        <v>63737</v>
      </c>
      <c r="EA38" s="470" t="e">
        <f t="shared" si="87"/>
        <v>#REF!</v>
      </c>
      <c r="EB38" s="395" t="e">
        <f t="shared" si="33"/>
        <v>#REF!</v>
      </c>
      <c r="EC38" s="472">
        <v>145020</v>
      </c>
      <c r="ED38" s="470" t="e">
        <f t="shared" si="88"/>
        <v>#REF!</v>
      </c>
      <c r="EE38" s="395" t="e">
        <f t="shared" si="34"/>
        <v>#REF!</v>
      </c>
      <c r="EF38" s="472">
        <v>34267</v>
      </c>
      <c r="EG38" s="470" t="e">
        <f t="shared" si="89"/>
        <v>#REF!</v>
      </c>
      <c r="EH38" s="395" t="e">
        <f t="shared" si="35"/>
        <v>#REF!</v>
      </c>
      <c r="EI38" s="472">
        <v>196211</v>
      </c>
      <c r="EJ38" s="470" t="e">
        <f t="shared" si="90"/>
        <v>#REF!</v>
      </c>
      <c r="EK38" s="395" t="e">
        <f t="shared" si="36"/>
        <v>#REF!</v>
      </c>
      <c r="EL38" s="472">
        <v>58275</v>
      </c>
      <c r="EM38" s="470" t="e">
        <f t="shared" si="91"/>
        <v>#REF!</v>
      </c>
      <c r="EN38" s="395" t="e">
        <f t="shared" si="37"/>
        <v>#REF!</v>
      </c>
    </row>
    <row r="39" spans="1:144" ht="15.6" x14ac:dyDescent="0.3">
      <c r="A39" s="418">
        <v>4</v>
      </c>
      <c r="B39" s="567"/>
      <c r="C39" s="389" t="s">
        <v>222</v>
      </c>
      <c r="D39" s="390" t="e">
        <f>#REF!</f>
        <v>#REF!</v>
      </c>
      <c r="E39" s="391" t="e">
        <f>#REF!</f>
        <v>#REF!</v>
      </c>
      <c r="F39" s="392" t="e">
        <f t="shared" si="38"/>
        <v>#REF!</v>
      </c>
      <c r="G39" s="392" t="e">
        <f t="shared" si="39"/>
        <v>#REF!</v>
      </c>
      <c r="H39" s="393" t="e">
        <f>#REF!</f>
        <v>#REF!</v>
      </c>
      <c r="I39" s="393" t="e">
        <f>#REF!</f>
        <v>#REF!</v>
      </c>
      <c r="J39" s="469">
        <v>4957</v>
      </c>
      <c r="K39" s="470" t="e">
        <f t="shared" si="40"/>
        <v>#REF!</v>
      </c>
      <c r="L39" s="394" t="e">
        <f t="shared" si="41"/>
        <v>#REF!</v>
      </c>
      <c r="M39" s="471">
        <v>7410</v>
      </c>
      <c r="N39" s="470" t="e">
        <f t="shared" si="42"/>
        <v>#REF!</v>
      </c>
      <c r="O39" s="395" t="e">
        <f t="shared" si="0"/>
        <v>#REF!</v>
      </c>
      <c r="P39" s="471">
        <v>29692</v>
      </c>
      <c r="Q39" s="470" t="e">
        <f t="shared" si="43"/>
        <v>#REF!</v>
      </c>
      <c r="R39" s="395" t="e">
        <f t="shared" si="1"/>
        <v>#REF!</v>
      </c>
      <c r="S39" s="471">
        <v>6267</v>
      </c>
      <c r="T39" s="470" t="e">
        <f t="shared" si="44"/>
        <v>#REF!</v>
      </c>
      <c r="U39" s="394" t="e">
        <f t="shared" si="45"/>
        <v>#REF!</v>
      </c>
      <c r="V39" s="471">
        <v>7295</v>
      </c>
      <c r="W39" s="470" t="e">
        <f t="shared" si="46"/>
        <v>#REF!</v>
      </c>
      <c r="X39" s="395" t="e">
        <f t="shared" si="2"/>
        <v>#REF!</v>
      </c>
      <c r="Y39" s="471">
        <v>4650</v>
      </c>
      <c r="Z39" s="470" t="e">
        <f t="shared" si="47"/>
        <v>#REF!</v>
      </c>
      <c r="AA39" s="395" t="e">
        <f t="shared" si="3"/>
        <v>#REF!</v>
      </c>
      <c r="AB39" s="471">
        <v>1915</v>
      </c>
      <c r="AC39" s="470" t="e">
        <f t="shared" si="48"/>
        <v>#REF!</v>
      </c>
      <c r="AD39" s="395" t="e">
        <f t="shared" si="4"/>
        <v>#REF!</v>
      </c>
      <c r="AE39" s="472">
        <v>2652</v>
      </c>
      <c r="AF39" s="470" t="e">
        <f t="shared" si="49"/>
        <v>#REF!</v>
      </c>
      <c r="AG39" s="395" t="e">
        <f t="shared" si="5"/>
        <v>#REF!</v>
      </c>
      <c r="AH39" s="472">
        <v>13032</v>
      </c>
      <c r="AI39" s="470" t="e">
        <f t="shared" si="50"/>
        <v>#REF!</v>
      </c>
      <c r="AJ39" s="395" t="e">
        <f t="shared" si="6"/>
        <v>#REF!</v>
      </c>
      <c r="AK39" s="472">
        <v>196211</v>
      </c>
      <c r="AL39" s="470" t="e">
        <f t="shared" si="51"/>
        <v>#REF!</v>
      </c>
      <c r="AM39" s="395" t="e">
        <f t="shared" si="7"/>
        <v>#REF!</v>
      </c>
      <c r="AN39" s="472">
        <v>58275</v>
      </c>
      <c r="AO39" s="470" t="e">
        <f t="shared" si="52"/>
        <v>#REF!</v>
      </c>
      <c r="AP39" s="395" t="e">
        <f t="shared" si="8"/>
        <v>#REF!</v>
      </c>
      <c r="AQ39" s="472">
        <v>54195</v>
      </c>
      <c r="AR39" s="470" t="e">
        <f t="shared" si="53"/>
        <v>#REF!</v>
      </c>
      <c r="AS39" s="395" t="e">
        <f t="shared" si="9"/>
        <v>#REF!</v>
      </c>
      <c r="AT39" s="472">
        <v>27899</v>
      </c>
      <c r="AU39" s="470" t="e">
        <f t="shared" si="54"/>
        <v>#REF!</v>
      </c>
      <c r="AV39" s="395" t="e">
        <f t="shared" si="10"/>
        <v>#REF!</v>
      </c>
      <c r="AW39" s="472">
        <v>37676</v>
      </c>
      <c r="AX39" s="470" t="e">
        <f t="shared" si="55"/>
        <v>#REF!</v>
      </c>
      <c r="AY39" s="395" t="e">
        <f t="shared" si="11"/>
        <v>#REF!</v>
      </c>
      <c r="AZ39" s="472">
        <v>23623</v>
      </c>
      <c r="BA39" s="470" t="e">
        <f t="shared" si="56"/>
        <v>#REF!</v>
      </c>
      <c r="BB39" s="395" t="e">
        <f t="shared" si="12"/>
        <v>#REF!</v>
      </c>
      <c r="BC39" s="469">
        <v>63190</v>
      </c>
      <c r="BD39" s="470" t="e">
        <f t="shared" si="57"/>
        <v>#REF!</v>
      </c>
      <c r="BE39" s="395" t="e">
        <f t="shared" si="13"/>
        <v>#REF!</v>
      </c>
      <c r="BF39" s="395">
        <v>26989</v>
      </c>
      <c r="BG39" s="470" t="e">
        <f t="shared" si="58"/>
        <v>#REF!</v>
      </c>
      <c r="BH39" s="395" t="e">
        <f t="shared" si="114"/>
        <v>#REF!</v>
      </c>
      <c r="BI39" s="469">
        <v>141003</v>
      </c>
      <c r="BJ39" s="470" t="e">
        <f t="shared" si="60"/>
        <v>#REF!</v>
      </c>
      <c r="BK39" s="394" t="e">
        <f t="shared" si="61"/>
        <v>#REF!</v>
      </c>
      <c r="BL39" s="471">
        <v>20957</v>
      </c>
      <c r="BM39" s="470" t="e">
        <f t="shared" si="62"/>
        <v>#REF!</v>
      </c>
      <c r="BN39" s="395" t="e">
        <f t="shared" si="14"/>
        <v>#REF!</v>
      </c>
      <c r="BO39" s="471">
        <v>60207</v>
      </c>
      <c r="BP39" s="470" t="e">
        <f t="shared" si="63"/>
        <v>#REF!</v>
      </c>
      <c r="BQ39" s="395" t="e">
        <f t="shared" si="15"/>
        <v>#REF!</v>
      </c>
      <c r="BR39" s="471">
        <v>139656</v>
      </c>
      <c r="BS39" s="470" t="e">
        <f t="shared" si="64"/>
        <v>#REF!</v>
      </c>
      <c r="BT39" s="394" t="e">
        <f t="shared" si="65"/>
        <v>#REF!</v>
      </c>
      <c r="BU39" s="471">
        <v>117210</v>
      </c>
      <c r="BV39" s="470" t="e">
        <f t="shared" si="16"/>
        <v>#REF!</v>
      </c>
      <c r="BW39" s="395" t="e">
        <f t="shared" si="17"/>
        <v>#REF!</v>
      </c>
      <c r="BX39" s="471">
        <v>23938</v>
      </c>
      <c r="BY39" s="470" t="e">
        <f t="shared" si="66"/>
        <v>#REF!</v>
      </c>
      <c r="BZ39" s="395" t="e">
        <f t="shared" si="18"/>
        <v>#REF!</v>
      </c>
      <c r="CA39" s="471">
        <v>63737</v>
      </c>
      <c r="CB39" s="470" t="e">
        <f t="shared" si="67"/>
        <v>#REF!</v>
      </c>
      <c r="CC39" s="395" t="e">
        <f t="shared" si="19"/>
        <v>#REF!</v>
      </c>
      <c r="CD39" s="472">
        <v>145020</v>
      </c>
      <c r="CE39" s="470" t="e">
        <f t="shared" si="68"/>
        <v>#REF!</v>
      </c>
      <c r="CF39" s="395" t="e">
        <f t="shared" si="20"/>
        <v>#REF!</v>
      </c>
      <c r="CG39" s="472">
        <v>34267</v>
      </c>
      <c r="CH39" s="470" t="e">
        <f t="shared" si="69"/>
        <v>#REF!</v>
      </c>
      <c r="CI39" s="395" t="e">
        <f t="shared" si="21"/>
        <v>#REF!</v>
      </c>
      <c r="CJ39" s="472">
        <v>196211</v>
      </c>
      <c r="CK39" s="470" t="e">
        <f t="shared" si="70"/>
        <v>#REF!</v>
      </c>
      <c r="CL39" s="395" t="e">
        <f t="shared" si="22"/>
        <v>#REF!</v>
      </c>
      <c r="CM39" s="472">
        <v>58275</v>
      </c>
      <c r="CN39" s="470" t="e">
        <f t="shared" si="71"/>
        <v>#REF!</v>
      </c>
      <c r="CO39" s="395" t="e">
        <f t="shared" si="23"/>
        <v>#REF!</v>
      </c>
      <c r="CP39" s="472">
        <v>54195</v>
      </c>
      <c r="CQ39" s="470" t="e">
        <f t="shared" si="72"/>
        <v>#REF!</v>
      </c>
      <c r="CR39" s="395" t="e">
        <f t="shared" si="24"/>
        <v>#REF!</v>
      </c>
      <c r="CS39" s="472">
        <v>27899</v>
      </c>
      <c r="CT39" s="470" t="e">
        <f t="shared" si="73"/>
        <v>#REF!</v>
      </c>
      <c r="CU39" s="395" t="e">
        <f t="shared" si="25"/>
        <v>#REF!</v>
      </c>
      <c r="CV39" s="472">
        <v>37676</v>
      </c>
      <c r="CW39" s="470" t="e">
        <f t="shared" si="74"/>
        <v>#REF!</v>
      </c>
      <c r="CX39" s="395" t="e">
        <f t="shared" si="26"/>
        <v>#REF!</v>
      </c>
      <c r="CY39" s="472">
        <v>23623</v>
      </c>
      <c r="CZ39" s="470" t="e">
        <f t="shared" si="75"/>
        <v>#REF!</v>
      </c>
      <c r="DA39" s="395" t="e">
        <f t="shared" si="27"/>
        <v>#REF!</v>
      </c>
      <c r="DB39" s="469">
        <v>63190</v>
      </c>
      <c r="DC39" s="470" t="e">
        <f t="shared" si="76"/>
        <v>#REF!</v>
      </c>
      <c r="DD39" s="395" t="e">
        <f t="shared" si="28"/>
        <v>#REF!</v>
      </c>
      <c r="DE39" s="395">
        <v>26989</v>
      </c>
      <c r="DF39" s="470" t="e">
        <f t="shared" si="77"/>
        <v>#REF!</v>
      </c>
      <c r="DG39" s="395" t="e">
        <f t="shared" si="115"/>
        <v>#REF!</v>
      </c>
      <c r="DH39" s="469">
        <v>141003</v>
      </c>
      <c r="DI39" s="470" t="e">
        <f t="shared" si="79"/>
        <v>#REF!</v>
      </c>
      <c r="DJ39" s="394" t="e">
        <f t="shared" si="80"/>
        <v>#REF!</v>
      </c>
      <c r="DK39" s="471">
        <v>20957</v>
      </c>
      <c r="DL39" s="470" t="e">
        <f t="shared" si="81"/>
        <v>#REF!</v>
      </c>
      <c r="DM39" s="395" t="e">
        <f t="shared" si="29"/>
        <v>#REF!</v>
      </c>
      <c r="DN39" s="471">
        <v>60207</v>
      </c>
      <c r="DO39" s="470" t="e">
        <f t="shared" si="82"/>
        <v>#REF!</v>
      </c>
      <c r="DP39" s="395" t="e">
        <f t="shared" si="30"/>
        <v>#REF!</v>
      </c>
      <c r="DQ39" s="471">
        <v>139656</v>
      </c>
      <c r="DR39" s="470" t="e">
        <f t="shared" si="83"/>
        <v>#REF!</v>
      </c>
      <c r="DS39" s="394" t="e">
        <f t="shared" si="84"/>
        <v>#REF!</v>
      </c>
      <c r="DT39" s="471">
        <v>117210</v>
      </c>
      <c r="DU39" s="470" t="e">
        <f t="shared" si="85"/>
        <v>#REF!</v>
      </c>
      <c r="DV39" s="395" t="e">
        <f t="shared" si="31"/>
        <v>#REF!</v>
      </c>
      <c r="DW39" s="471">
        <v>23938</v>
      </c>
      <c r="DX39" s="470" t="e">
        <f t="shared" si="86"/>
        <v>#REF!</v>
      </c>
      <c r="DY39" s="395" t="e">
        <f t="shared" si="32"/>
        <v>#REF!</v>
      </c>
      <c r="DZ39" s="471">
        <v>63737</v>
      </c>
      <c r="EA39" s="470" t="e">
        <f t="shared" si="87"/>
        <v>#REF!</v>
      </c>
      <c r="EB39" s="395" t="e">
        <f t="shared" si="33"/>
        <v>#REF!</v>
      </c>
      <c r="EC39" s="472">
        <v>145020</v>
      </c>
      <c r="ED39" s="470" t="e">
        <f t="shared" si="88"/>
        <v>#REF!</v>
      </c>
      <c r="EE39" s="395" t="e">
        <f t="shared" si="34"/>
        <v>#REF!</v>
      </c>
      <c r="EF39" s="472">
        <v>34267</v>
      </c>
      <c r="EG39" s="470" t="e">
        <f t="shared" si="89"/>
        <v>#REF!</v>
      </c>
      <c r="EH39" s="395" t="e">
        <f t="shared" si="35"/>
        <v>#REF!</v>
      </c>
      <c r="EI39" s="472">
        <v>196211</v>
      </c>
      <c r="EJ39" s="470" t="e">
        <f t="shared" si="90"/>
        <v>#REF!</v>
      </c>
      <c r="EK39" s="395" t="e">
        <f t="shared" si="36"/>
        <v>#REF!</v>
      </c>
      <c r="EL39" s="472">
        <v>58275</v>
      </c>
      <c r="EM39" s="470" t="e">
        <f t="shared" si="91"/>
        <v>#REF!</v>
      </c>
      <c r="EN39" s="395" t="e">
        <f t="shared" si="37"/>
        <v>#REF!</v>
      </c>
    </row>
    <row r="40" spans="1:144" ht="16.2" thickBot="1" x14ac:dyDescent="0.35">
      <c r="A40" s="419">
        <v>5</v>
      </c>
      <c r="B40" s="567"/>
      <c r="C40" s="411" t="s">
        <v>223</v>
      </c>
      <c r="D40" s="412" t="e">
        <f>#REF!</f>
        <v>#REF!</v>
      </c>
      <c r="E40" s="413" t="e">
        <f>#REF!</f>
        <v>#REF!</v>
      </c>
      <c r="F40" s="414" t="e">
        <f t="shared" si="38"/>
        <v>#REF!</v>
      </c>
      <c r="G40" s="414" t="e">
        <f t="shared" si="39"/>
        <v>#REF!</v>
      </c>
      <c r="H40" s="415" t="e">
        <f>#REF!</f>
        <v>#REF!</v>
      </c>
      <c r="I40" s="415" t="e">
        <f>#REF!</f>
        <v>#REF!</v>
      </c>
      <c r="J40" s="484">
        <v>4957</v>
      </c>
      <c r="K40" s="474" t="e">
        <f t="shared" si="40"/>
        <v>#REF!</v>
      </c>
      <c r="L40" s="416" t="e">
        <f t="shared" si="41"/>
        <v>#REF!</v>
      </c>
      <c r="M40" s="486">
        <v>7410</v>
      </c>
      <c r="N40" s="474" t="e">
        <f t="shared" si="42"/>
        <v>#REF!</v>
      </c>
      <c r="O40" s="476" t="e">
        <f t="shared" si="0"/>
        <v>#REF!</v>
      </c>
      <c r="P40" s="486">
        <v>29692</v>
      </c>
      <c r="Q40" s="474" t="e">
        <f t="shared" si="43"/>
        <v>#REF!</v>
      </c>
      <c r="R40" s="476" t="e">
        <f t="shared" si="1"/>
        <v>#REF!</v>
      </c>
      <c r="S40" s="486">
        <v>6267</v>
      </c>
      <c r="T40" s="474" t="e">
        <f t="shared" si="44"/>
        <v>#REF!</v>
      </c>
      <c r="U40" s="416" t="e">
        <f t="shared" si="45"/>
        <v>#REF!</v>
      </c>
      <c r="V40" s="471">
        <v>7295</v>
      </c>
      <c r="W40" s="474" t="e">
        <f t="shared" si="46"/>
        <v>#REF!</v>
      </c>
      <c r="X40" s="476" t="e">
        <f t="shared" si="2"/>
        <v>#REF!</v>
      </c>
      <c r="Y40" s="471">
        <v>4650</v>
      </c>
      <c r="Z40" s="474" t="e">
        <f t="shared" si="47"/>
        <v>#REF!</v>
      </c>
      <c r="AA40" s="476" t="e">
        <f t="shared" si="3"/>
        <v>#REF!</v>
      </c>
      <c r="AB40" s="471">
        <v>1915</v>
      </c>
      <c r="AC40" s="474" t="e">
        <f t="shared" si="48"/>
        <v>#REF!</v>
      </c>
      <c r="AD40" s="476" t="e">
        <f t="shared" si="4"/>
        <v>#REF!</v>
      </c>
      <c r="AE40" s="472">
        <v>2652</v>
      </c>
      <c r="AF40" s="474" t="e">
        <f t="shared" si="49"/>
        <v>#REF!</v>
      </c>
      <c r="AG40" s="476" t="e">
        <f t="shared" si="5"/>
        <v>#REF!</v>
      </c>
      <c r="AH40" s="472">
        <v>13032</v>
      </c>
      <c r="AI40" s="474" t="e">
        <f t="shared" si="50"/>
        <v>#REF!</v>
      </c>
      <c r="AJ40" s="476" t="e">
        <f t="shared" si="6"/>
        <v>#REF!</v>
      </c>
      <c r="AK40" s="477">
        <v>196211</v>
      </c>
      <c r="AL40" s="474" t="e">
        <f t="shared" si="51"/>
        <v>#REF!</v>
      </c>
      <c r="AM40" s="476" t="e">
        <f t="shared" si="7"/>
        <v>#REF!</v>
      </c>
      <c r="AN40" s="477">
        <v>58275</v>
      </c>
      <c r="AO40" s="474" t="e">
        <f t="shared" si="52"/>
        <v>#REF!</v>
      </c>
      <c r="AP40" s="476" t="e">
        <f t="shared" si="8"/>
        <v>#REF!</v>
      </c>
      <c r="AQ40" s="477">
        <v>54195</v>
      </c>
      <c r="AR40" s="474" t="e">
        <f t="shared" si="53"/>
        <v>#REF!</v>
      </c>
      <c r="AS40" s="476" t="e">
        <f t="shared" si="9"/>
        <v>#REF!</v>
      </c>
      <c r="AT40" s="477">
        <v>27899</v>
      </c>
      <c r="AU40" s="474" t="e">
        <f t="shared" si="54"/>
        <v>#REF!</v>
      </c>
      <c r="AV40" s="476" t="e">
        <f t="shared" si="10"/>
        <v>#REF!</v>
      </c>
      <c r="AW40" s="477">
        <v>37676</v>
      </c>
      <c r="AX40" s="474" t="e">
        <f t="shared" si="55"/>
        <v>#REF!</v>
      </c>
      <c r="AY40" s="476" t="e">
        <f t="shared" si="11"/>
        <v>#REF!</v>
      </c>
      <c r="AZ40" s="477">
        <v>23623</v>
      </c>
      <c r="BA40" s="474" t="e">
        <f t="shared" si="56"/>
        <v>#REF!</v>
      </c>
      <c r="BB40" s="476" t="e">
        <f t="shared" si="12"/>
        <v>#REF!</v>
      </c>
      <c r="BC40" s="473">
        <v>63190</v>
      </c>
      <c r="BD40" s="474" t="e">
        <f t="shared" si="57"/>
        <v>#REF!</v>
      </c>
      <c r="BE40" s="476" t="e">
        <f t="shared" si="13"/>
        <v>#REF!</v>
      </c>
      <c r="BF40" s="476">
        <v>26989</v>
      </c>
      <c r="BG40" s="474" t="e">
        <f t="shared" si="58"/>
        <v>#REF!</v>
      </c>
      <c r="BH40" s="476" t="e">
        <f t="shared" si="114"/>
        <v>#REF!</v>
      </c>
      <c r="BI40" s="473">
        <v>141003</v>
      </c>
      <c r="BJ40" s="474" t="e">
        <f t="shared" si="60"/>
        <v>#REF!</v>
      </c>
      <c r="BK40" s="416" t="e">
        <f t="shared" si="61"/>
        <v>#REF!</v>
      </c>
      <c r="BL40" s="475">
        <v>20957</v>
      </c>
      <c r="BM40" s="474" t="e">
        <f t="shared" si="62"/>
        <v>#REF!</v>
      </c>
      <c r="BN40" s="476" t="e">
        <f t="shared" si="14"/>
        <v>#REF!</v>
      </c>
      <c r="BO40" s="475">
        <v>60207</v>
      </c>
      <c r="BP40" s="474" t="e">
        <f t="shared" si="63"/>
        <v>#REF!</v>
      </c>
      <c r="BQ40" s="476" t="e">
        <f t="shared" si="15"/>
        <v>#REF!</v>
      </c>
      <c r="BR40" s="475">
        <v>139656</v>
      </c>
      <c r="BS40" s="474" t="e">
        <f t="shared" si="64"/>
        <v>#REF!</v>
      </c>
      <c r="BT40" s="416" t="e">
        <f t="shared" si="65"/>
        <v>#REF!</v>
      </c>
      <c r="BU40" s="475">
        <v>117210</v>
      </c>
      <c r="BV40" s="474" t="e">
        <f t="shared" si="16"/>
        <v>#REF!</v>
      </c>
      <c r="BW40" s="476" t="e">
        <f t="shared" si="17"/>
        <v>#REF!</v>
      </c>
      <c r="BX40" s="475">
        <v>23938</v>
      </c>
      <c r="BY40" s="474" t="e">
        <f t="shared" si="66"/>
        <v>#REF!</v>
      </c>
      <c r="BZ40" s="476" t="e">
        <f t="shared" si="18"/>
        <v>#REF!</v>
      </c>
      <c r="CA40" s="475">
        <v>63737</v>
      </c>
      <c r="CB40" s="474" t="e">
        <f t="shared" si="67"/>
        <v>#REF!</v>
      </c>
      <c r="CC40" s="476" t="e">
        <f t="shared" si="19"/>
        <v>#REF!</v>
      </c>
      <c r="CD40" s="477">
        <v>145020</v>
      </c>
      <c r="CE40" s="474" t="e">
        <f t="shared" si="68"/>
        <v>#REF!</v>
      </c>
      <c r="CF40" s="476" t="e">
        <f t="shared" si="20"/>
        <v>#REF!</v>
      </c>
      <c r="CG40" s="477">
        <v>34267</v>
      </c>
      <c r="CH40" s="474" t="e">
        <f t="shared" si="69"/>
        <v>#REF!</v>
      </c>
      <c r="CI40" s="476" t="e">
        <f t="shared" si="21"/>
        <v>#REF!</v>
      </c>
      <c r="CJ40" s="477">
        <v>196211</v>
      </c>
      <c r="CK40" s="474" t="e">
        <f t="shared" si="70"/>
        <v>#REF!</v>
      </c>
      <c r="CL40" s="476" t="e">
        <f t="shared" si="22"/>
        <v>#REF!</v>
      </c>
      <c r="CM40" s="477">
        <v>58275</v>
      </c>
      <c r="CN40" s="474" t="e">
        <f t="shared" si="71"/>
        <v>#REF!</v>
      </c>
      <c r="CO40" s="476" t="e">
        <f t="shared" si="23"/>
        <v>#REF!</v>
      </c>
      <c r="CP40" s="477">
        <v>54195</v>
      </c>
      <c r="CQ40" s="474" t="e">
        <f t="shared" si="72"/>
        <v>#REF!</v>
      </c>
      <c r="CR40" s="476" t="e">
        <f t="shared" si="24"/>
        <v>#REF!</v>
      </c>
      <c r="CS40" s="477">
        <v>27899</v>
      </c>
      <c r="CT40" s="474" t="e">
        <f t="shared" si="73"/>
        <v>#REF!</v>
      </c>
      <c r="CU40" s="476" t="e">
        <f t="shared" si="25"/>
        <v>#REF!</v>
      </c>
      <c r="CV40" s="477">
        <v>37676</v>
      </c>
      <c r="CW40" s="474" t="e">
        <f t="shared" si="74"/>
        <v>#REF!</v>
      </c>
      <c r="CX40" s="476" t="e">
        <f t="shared" si="26"/>
        <v>#REF!</v>
      </c>
      <c r="CY40" s="477">
        <v>23623</v>
      </c>
      <c r="CZ40" s="474" t="e">
        <f t="shared" si="75"/>
        <v>#REF!</v>
      </c>
      <c r="DA40" s="476" t="e">
        <f t="shared" si="27"/>
        <v>#REF!</v>
      </c>
      <c r="DB40" s="473">
        <v>63190</v>
      </c>
      <c r="DC40" s="474" t="e">
        <f t="shared" si="76"/>
        <v>#REF!</v>
      </c>
      <c r="DD40" s="476" t="e">
        <f t="shared" si="28"/>
        <v>#REF!</v>
      </c>
      <c r="DE40" s="476">
        <v>26989</v>
      </c>
      <c r="DF40" s="474" t="e">
        <f t="shared" si="77"/>
        <v>#REF!</v>
      </c>
      <c r="DG40" s="476" t="e">
        <f t="shared" si="115"/>
        <v>#REF!</v>
      </c>
      <c r="DH40" s="473">
        <v>141003</v>
      </c>
      <c r="DI40" s="474" t="e">
        <f t="shared" si="79"/>
        <v>#REF!</v>
      </c>
      <c r="DJ40" s="416" t="e">
        <f t="shared" si="80"/>
        <v>#REF!</v>
      </c>
      <c r="DK40" s="475">
        <v>20957</v>
      </c>
      <c r="DL40" s="474" t="e">
        <f t="shared" si="81"/>
        <v>#REF!</v>
      </c>
      <c r="DM40" s="476" t="e">
        <f t="shared" si="29"/>
        <v>#REF!</v>
      </c>
      <c r="DN40" s="475">
        <v>60207</v>
      </c>
      <c r="DO40" s="474" t="e">
        <f t="shared" si="82"/>
        <v>#REF!</v>
      </c>
      <c r="DP40" s="476" t="e">
        <f t="shared" si="30"/>
        <v>#REF!</v>
      </c>
      <c r="DQ40" s="475">
        <v>139656</v>
      </c>
      <c r="DR40" s="474" t="e">
        <f t="shared" si="83"/>
        <v>#REF!</v>
      </c>
      <c r="DS40" s="416" t="e">
        <f t="shared" si="84"/>
        <v>#REF!</v>
      </c>
      <c r="DT40" s="475">
        <v>117210</v>
      </c>
      <c r="DU40" s="474" t="e">
        <f t="shared" si="85"/>
        <v>#REF!</v>
      </c>
      <c r="DV40" s="476" t="e">
        <f t="shared" si="31"/>
        <v>#REF!</v>
      </c>
      <c r="DW40" s="475">
        <v>23938</v>
      </c>
      <c r="DX40" s="474" t="e">
        <f t="shared" si="86"/>
        <v>#REF!</v>
      </c>
      <c r="DY40" s="476" t="e">
        <f t="shared" si="32"/>
        <v>#REF!</v>
      </c>
      <c r="DZ40" s="475">
        <v>63737</v>
      </c>
      <c r="EA40" s="474" t="e">
        <f t="shared" si="87"/>
        <v>#REF!</v>
      </c>
      <c r="EB40" s="476" t="e">
        <f t="shared" si="33"/>
        <v>#REF!</v>
      </c>
      <c r="EC40" s="477">
        <v>145020</v>
      </c>
      <c r="ED40" s="474" t="e">
        <f t="shared" si="88"/>
        <v>#REF!</v>
      </c>
      <c r="EE40" s="476" t="e">
        <f t="shared" si="34"/>
        <v>#REF!</v>
      </c>
      <c r="EF40" s="477">
        <v>34267</v>
      </c>
      <c r="EG40" s="474" t="e">
        <f t="shared" si="89"/>
        <v>#REF!</v>
      </c>
      <c r="EH40" s="476" t="e">
        <f t="shared" si="35"/>
        <v>#REF!</v>
      </c>
      <c r="EI40" s="477">
        <v>196211</v>
      </c>
      <c r="EJ40" s="474" t="e">
        <f t="shared" si="90"/>
        <v>#REF!</v>
      </c>
      <c r="EK40" s="476" t="e">
        <f t="shared" si="36"/>
        <v>#REF!</v>
      </c>
      <c r="EL40" s="477">
        <v>58275</v>
      </c>
      <c r="EM40" s="474" t="e">
        <f t="shared" si="91"/>
        <v>#REF!</v>
      </c>
      <c r="EN40" s="476" t="e">
        <f t="shared" si="37"/>
        <v>#REF!</v>
      </c>
    </row>
    <row r="41" spans="1:144" ht="15.6" x14ac:dyDescent="0.3">
      <c r="A41" s="257">
        <v>1</v>
      </c>
      <c r="B41" s="567"/>
      <c r="C41" s="383" t="s">
        <v>224</v>
      </c>
      <c r="D41" s="384" t="e">
        <f>#REF!</f>
        <v>#REF!</v>
      </c>
      <c r="E41" s="385" t="e">
        <f>#REF!</f>
        <v>#REF!</v>
      </c>
      <c r="F41" s="386" t="e">
        <f t="shared" si="38"/>
        <v>#REF!</v>
      </c>
      <c r="G41" s="386" t="e">
        <f t="shared" si="39"/>
        <v>#REF!</v>
      </c>
      <c r="H41" s="387" t="e">
        <f>#REF!</f>
        <v>#REF!</v>
      </c>
      <c r="I41" s="387" t="e">
        <f>#REF!</f>
        <v>#REF!</v>
      </c>
      <c r="J41" s="488">
        <v>925</v>
      </c>
      <c r="K41" s="466" t="e">
        <f t="shared" si="40"/>
        <v>#REF!</v>
      </c>
      <c r="L41" s="388" t="e">
        <f t="shared" si="41"/>
        <v>#REF!</v>
      </c>
      <c r="M41" s="467">
        <v>1061</v>
      </c>
      <c r="N41" s="466" t="e">
        <f t="shared" si="42"/>
        <v>#REF!</v>
      </c>
      <c r="O41" s="417" t="e">
        <f t="shared" si="0"/>
        <v>#REF!</v>
      </c>
      <c r="P41" s="467">
        <v>3455</v>
      </c>
      <c r="Q41" s="466" t="e">
        <f t="shared" si="43"/>
        <v>#REF!</v>
      </c>
      <c r="R41" s="417" t="e">
        <f t="shared" si="1"/>
        <v>#REF!</v>
      </c>
      <c r="S41" s="467">
        <v>456</v>
      </c>
      <c r="T41" s="466" t="e">
        <f t="shared" si="44"/>
        <v>#REF!</v>
      </c>
      <c r="U41" s="388" t="e">
        <f t="shared" si="45"/>
        <v>#REF!</v>
      </c>
      <c r="V41" s="467">
        <v>672</v>
      </c>
      <c r="W41" s="466" t="e">
        <f t="shared" si="46"/>
        <v>#REF!</v>
      </c>
      <c r="X41" s="417" t="e">
        <f t="shared" si="2"/>
        <v>#REF!</v>
      </c>
      <c r="Y41" s="465">
        <v>806</v>
      </c>
      <c r="Z41" s="466" t="e">
        <f t="shared" si="47"/>
        <v>#REF!</v>
      </c>
      <c r="AA41" s="417" t="e">
        <f t="shared" si="3"/>
        <v>#REF!</v>
      </c>
      <c r="AB41" s="467">
        <v>274</v>
      </c>
      <c r="AC41" s="466" t="e">
        <f t="shared" si="48"/>
        <v>#REF!</v>
      </c>
      <c r="AD41" s="417" t="e">
        <f t="shared" si="4"/>
        <v>#REF!</v>
      </c>
      <c r="AE41" s="468">
        <v>472</v>
      </c>
      <c r="AF41" s="466" t="e">
        <f t="shared" si="49"/>
        <v>#REF!</v>
      </c>
      <c r="AG41" s="417" t="e">
        <f t="shared" si="5"/>
        <v>#REF!</v>
      </c>
      <c r="AH41" s="468">
        <v>1087</v>
      </c>
      <c r="AI41" s="466" t="e">
        <f t="shared" si="50"/>
        <v>#REF!</v>
      </c>
      <c r="AJ41" s="417" t="e">
        <f t="shared" si="6"/>
        <v>#REF!</v>
      </c>
      <c r="AK41" s="468">
        <v>4574</v>
      </c>
      <c r="AL41" s="466" t="e">
        <f t="shared" si="51"/>
        <v>#REF!</v>
      </c>
      <c r="AM41" s="417" t="e">
        <f t="shared" si="7"/>
        <v>#REF!</v>
      </c>
      <c r="AN41" s="468">
        <v>2778</v>
      </c>
      <c r="AO41" s="466" t="e">
        <f t="shared" si="52"/>
        <v>#REF!</v>
      </c>
      <c r="AP41" s="417" t="e">
        <f t="shared" si="8"/>
        <v>#REF!</v>
      </c>
      <c r="AQ41" s="468">
        <v>2272</v>
      </c>
      <c r="AR41" s="466" t="e">
        <f t="shared" si="53"/>
        <v>#REF!</v>
      </c>
      <c r="AS41" s="417" t="e">
        <f t="shared" si="9"/>
        <v>#REF!</v>
      </c>
      <c r="AT41" s="468">
        <v>1309</v>
      </c>
      <c r="AU41" s="466" t="e">
        <f t="shared" si="54"/>
        <v>#REF!</v>
      </c>
      <c r="AV41" s="417" t="e">
        <f t="shared" si="10"/>
        <v>#REF!</v>
      </c>
      <c r="AW41" s="468">
        <v>1735</v>
      </c>
      <c r="AX41" s="466" t="e">
        <f t="shared" si="55"/>
        <v>#REF!</v>
      </c>
      <c r="AY41" s="417" t="e">
        <f t="shared" si="11"/>
        <v>#REF!</v>
      </c>
      <c r="AZ41" s="468">
        <v>956</v>
      </c>
      <c r="BA41" s="466" t="e">
        <f t="shared" si="56"/>
        <v>#REF!</v>
      </c>
      <c r="BB41" s="417" t="e">
        <f t="shared" si="12"/>
        <v>#REF!</v>
      </c>
      <c r="BC41" s="465">
        <v>2327</v>
      </c>
      <c r="BD41" s="466" t="e">
        <f t="shared" si="57"/>
        <v>#REF!</v>
      </c>
      <c r="BE41" s="417" t="e">
        <f t="shared" si="13"/>
        <v>#REF!</v>
      </c>
      <c r="BF41" s="417">
        <v>1258</v>
      </c>
      <c r="BG41" s="466" t="e">
        <f t="shared" si="58"/>
        <v>#REF!</v>
      </c>
      <c r="BH41" s="417" t="e">
        <f>$F41+(BG41/BF41)</f>
        <v>#REF!</v>
      </c>
      <c r="BI41" s="465">
        <v>3071</v>
      </c>
      <c r="BJ41" s="466" t="e">
        <f t="shared" si="60"/>
        <v>#REF!</v>
      </c>
      <c r="BK41" s="388" t="e">
        <f t="shared" si="61"/>
        <v>#REF!</v>
      </c>
      <c r="BL41" s="467">
        <v>901</v>
      </c>
      <c r="BM41" s="466" t="e">
        <f t="shared" si="62"/>
        <v>#REF!</v>
      </c>
      <c r="BN41" s="417" t="e">
        <f t="shared" si="14"/>
        <v>#REF!</v>
      </c>
      <c r="BO41" s="467">
        <v>1803</v>
      </c>
      <c r="BP41" s="466" t="e">
        <f t="shared" si="63"/>
        <v>#REF!</v>
      </c>
      <c r="BQ41" s="417" t="e">
        <f t="shared" si="15"/>
        <v>#REF!</v>
      </c>
      <c r="BR41" s="467">
        <v>4634</v>
      </c>
      <c r="BS41" s="466" t="e">
        <f t="shared" si="64"/>
        <v>#REF!</v>
      </c>
      <c r="BT41" s="388" t="e">
        <f t="shared" si="65"/>
        <v>#REF!</v>
      </c>
      <c r="BU41" s="467">
        <v>3423</v>
      </c>
      <c r="BV41" s="466" t="e">
        <f t="shared" si="16"/>
        <v>#REF!</v>
      </c>
      <c r="BW41" s="417" t="e">
        <f t="shared" si="17"/>
        <v>#REF!</v>
      </c>
      <c r="BX41" s="465">
        <v>780</v>
      </c>
      <c r="BY41" s="466" t="e">
        <f t="shared" si="66"/>
        <v>#REF!</v>
      </c>
      <c r="BZ41" s="417" t="e">
        <f t="shared" si="18"/>
        <v>#REF!</v>
      </c>
      <c r="CA41" s="467">
        <v>2367</v>
      </c>
      <c r="CB41" s="466" t="e">
        <f t="shared" si="67"/>
        <v>#REF!</v>
      </c>
      <c r="CC41" s="417" t="e">
        <f t="shared" si="19"/>
        <v>#REF!</v>
      </c>
      <c r="CD41" s="468">
        <v>4584</v>
      </c>
      <c r="CE41" s="466" t="e">
        <f t="shared" si="68"/>
        <v>#REF!</v>
      </c>
      <c r="CF41" s="417" t="e">
        <f t="shared" si="20"/>
        <v>#REF!</v>
      </c>
      <c r="CG41" s="468">
        <v>1332</v>
      </c>
      <c r="CH41" s="466" t="e">
        <f t="shared" si="69"/>
        <v>#REF!</v>
      </c>
      <c r="CI41" s="417" t="e">
        <f t="shared" si="21"/>
        <v>#REF!</v>
      </c>
      <c r="CJ41" s="468">
        <v>4574</v>
      </c>
      <c r="CK41" s="466" t="e">
        <f t="shared" si="70"/>
        <v>#REF!</v>
      </c>
      <c r="CL41" s="417" t="e">
        <f t="shared" si="22"/>
        <v>#REF!</v>
      </c>
      <c r="CM41" s="468">
        <v>2778</v>
      </c>
      <c r="CN41" s="466" t="e">
        <f t="shared" si="71"/>
        <v>#REF!</v>
      </c>
      <c r="CO41" s="417" t="e">
        <f t="shared" si="23"/>
        <v>#REF!</v>
      </c>
      <c r="CP41" s="468">
        <v>2272</v>
      </c>
      <c r="CQ41" s="466" t="e">
        <f t="shared" si="72"/>
        <v>#REF!</v>
      </c>
      <c r="CR41" s="417" t="e">
        <f t="shared" si="24"/>
        <v>#REF!</v>
      </c>
      <c r="CS41" s="468">
        <v>1309</v>
      </c>
      <c r="CT41" s="466" t="e">
        <f t="shared" si="73"/>
        <v>#REF!</v>
      </c>
      <c r="CU41" s="417" t="e">
        <f t="shared" si="25"/>
        <v>#REF!</v>
      </c>
      <c r="CV41" s="468">
        <v>1735</v>
      </c>
      <c r="CW41" s="466" t="e">
        <f t="shared" si="74"/>
        <v>#REF!</v>
      </c>
      <c r="CX41" s="417" t="e">
        <f t="shared" si="26"/>
        <v>#REF!</v>
      </c>
      <c r="CY41" s="468">
        <v>956</v>
      </c>
      <c r="CZ41" s="466" t="e">
        <f t="shared" si="75"/>
        <v>#REF!</v>
      </c>
      <c r="DA41" s="417" t="e">
        <f t="shared" si="27"/>
        <v>#REF!</v>
      </c>
      <c r="DB41" s="465">
        <v>2327</v>
      </c>
      <c r="DC41" s="466" t="e">
        <f t="shared" si="76"/>
        <v>#REF!</v>
      </c>
      <c r="DD41" s="417" t="e">
        <f t="shared" si="28"/>
        <v>#REF!</v>
      </c>
      <c r="DE41" s="417">
        <v>1258</v>
      </c>
      <c r="DF41" s="466" t="e">
        <f t="shared" si="77"/>
        <v>#REF!</v>
      </c>
      <c r="DG41" s="417" t="e">
        <f>$F41+(DF41/DE41)</f>
        <v>#REF!</v>
      </c>
      <c r="DH41" s="465">
        <v>3071</v>
      </c>
      <c r="DI41" s="466" t="e">
        <f t="shared" si="79"/>
        <v>#REF!</v>
      </c>
      <c r="DJ41" s="388" t="e">
        <f t="shared" si="80"/>
        <v>#REF!</v>
      </c>
      <c r="DK41" s="467">
        <v>901</v>
      </c>
      <c r="DL41" s="466" t="e">
        <f t="shared" si="81"/>
        <v>#REF!</v>
      </c>
      <c r="DM41" s="417" t="e">
        <f t="shared" si="29"/>
        <v>#REF!</v>
      </c>
      <c r="DN41" s="467">
        <v>1803</v>
      </c>
      <c r="DO41" s="466" t="e">
        <f t="shared" si="82"/>
        <v>#REF!</v>
      </c>
      <c r="DP41" s="417" t="e">
        <f t="shared" si="30"/>
        <v>#REF!</v>
      </c>
      <c r="DQ41" s="467">
        <v>4634</v>
      </c>
      <c r="DR41" s="466" t="e">
        <f t="shared" si="83"/>
        <v>#REF!</v>
      </c>
      <c r="DS41" s="388" t="e">
        <f t="shared" si="84"/>
        <v>#REF!</v>
      </c>
      <c r="DT41" s="467">
        <v>3423</v>
      </c>
      <c r="DU41" s="466" t="e">
        <f t="shared" si="85"/>
        <v>#REF!</v>
      </c>
      <c r="DV41" s="417" t="e">
        <f t="shared" si="31"/>
        <v>#REF!</v>
      </c>
      <c r="DW41" s="465">
        <v>780</v>
      </c>
      <c r="DX41" s="466" t="e">
        <f t="shared" si="86"/>
        <v>#REF!</v>
      </c>
      <c r="DY41" s="417" t="e">
        <f t="shared" si="32"/>
        <v>#REF!</v>
      </c>
      <c r="DZ41" s="467">
        <v>2367</v>
      </c>
      <c r="EA41" s="466" t="e">
        <f t="shared" si="87"/>
        <v>#REF!</v>
      </c>
      <c r="EB41" s="417" t="e">
        <f t="shared" si="33"/>
        <v>#REF!</v>
      </c>
      <c r="EC41" s="468">
        <v>4584</v>
      </c>
      <c r="ED41" s="466" t="e">
        <f t="shared" si="88"/>
        <v>#REF!</v>
      </c>
      <c r="EE41" s="417" t="e">
        <f t="shared" si="34"/>
        <v>#REF!</v>
      </c>
      <c r="EF41" s="468">
        <v>1332</v>
      </c>
      <c r="EG41" s="466" t="e">
        <f t="shared" si="89"/>
        <v>#REF!</v>
      </c>
      <c r="EH41" s="417" t="e">
        <f t="shared" si="35"/>
        <v>#REF!</v>
      </c>
      <c r="EI41" s="468">
        <v>4574</v>
      </c>
      <c r="EJ41" s="466" t="e">
        <f t="shared" si="90"/>
        <v>#REF!</v>
      </c>
      <c r="EK41" s="417" t="e">
        <f t="shared" si="36"/>
        <v>#REF!</v>
      </c>
      <c r="EL41" s="468">
        <v>2778</v>
      </c>
      <c r="EM41" s="466" t="e">
        <f t="shared" si="91"/>
        <v>#REF!</v>
      </c>
      <c r="EN41" s="417" t="e">
        <f t="shared" si="37"/>
        <v>#REF!</v>
      </c>
    </row>
    <row r="42" spans="1:144" ht="15.6" x14ac:dyDescent="0.3">
      <c r="A42" s="202">
        <v>2</v>
      </c>
      <c r="B42" s="567"/>
      <c r="C42" s="389" t="s">
        <v>225</v>
      </c>
      <c r="D42" s="396" t="e">
        <f>#REF!</f>
        <v>#REF!</v>
      </c>
      <c r="E42" s="397" t="e">
        <f>#REF!</f>
        <v>#REF!</v>
      </c>
      <c r="F42" s="392" t="e">
        <f t="shared" si="38"/>
        <v>#REF!</v>
      </c>
      <c r="G42" s="392" t="e">
        <f t="shared" si="39"/>
        <v>#REF!</v>
      </c>
      <c r="H42" s="478" t="e">
        <f>#REF!</f>
        <v>#REF!</v>
      </c>
      <c r="I42" s="479" t="e">
        <f>#REF!</f>
        <v>#REF!</v>
      </c>
      <c r="J42" s="489">
        <v>925</v>
      </c>
      <c r="K42" s="470" t="e">
        <f t="shared" si="40"/>
        <v>#REF!</v>
      </c>
      <c r="L42" s="394" t="e">
        <f t="shared" si="41"/>
        <v>#REF!</v>
      </c>
      <c r="M42" s="471">
        <v>1061</v>
      </c>
      <c r="N42" s="470" t="e">
        <f t="shared" si="42"/>
        <v>#REF!</v>
      </c>
      <c r="O42" s="395" t="e">
        <f t="shared" si="0"/>
        <v>#REF!</v>
      </c>
      <c r="P42" s="471">
        <v>3455</v>
      </c>
      <c r="Q42" s="470" t="e">
        <f t="shared" si="43"/>
        <v>#REF!</v>
      </c>
      <c r="R42" s="395" t="e">
        <f t="shared" si="1"/>
        <v>#REF!</v>
      </c>
      <c r="S42" s="471">
        <v>456</v>
      </c>
      <c r="T42" s="470" t="e">
        <f t="shared" si="44"/>
        <v>#REF!</v>
      </c>
      <c r="U42" s="394" t="e">
        <f t="shared" si="45"/>
        <v>#REF!</v>
      </c>
      <c r="V42" s="471">
        <v>672</v>
      </c>
      <c r="W42" s="470" t="e">
        <f t="shared" si="46"/>
        <v>#REF!</v>
      </c>
      <c r="X42" s="395" t="e">
        <f t="shared" si="2"/>
        <v>#REF!</v>
      </c>
      <c r="Y42" s="469">
        <v>806</v>
      </c>
      <c r="Z42" s="470" t="e">
        <f t="shared" si="47"/>
        <v>#REF!</v>
      </c>
      <c r="AA42" s="395" t="e">
        <f t="shared" si="3"/>
        <v>#REF!</v>
      </c>
      <c r="AB42" s="471">
        <v>274</v>
      </c>
      <c r="AC42" s="470" t="e">
        <f t="shared" si="48"/>
        <v>#REF!</v>
      </c>
      <c r="AD42" s="395" t="e">
        <f t="shared" si="4"/>
        <v>#REF!</v>
      </c>
      <c r="AE42" s="472">
        <v>472</v>
      </c>
      <c r="AF42" s="470" t="e">
        <f t="shared" si="49"/>
        <v>#REF!</v>
      </c>
      <c r="AG42" s="395" t="e">
        <f t="shared" si="5"/>
        <v>#REF!</v>
      </c>
      <c r="AH42" s="472">
        <v>1087</v>
      </c>
      <c r="AI42" s="470" t="e">
        <f t="shared" si="50"/>
        <v>#REF!</v>
      </c>
      <c r="AJ42" s="395" t="e">
        <f t="shared" si="6"/>
        <v>#REF!</v>
      </c>
      <c r="AK42" s="472">
        <v>4574</v>
      </c>
      <c r="AL42" s="470" t="e">
        <f t="shared" si="51"/>
        <v>#REF!</v>
      </c>
      <c r="AM42" s="395" t="e">
        <f t="shared" si="7"/>
        <v>#REF!</v>
      </c>
      <c r="AN42" s="472">
        <v>2778</v>
      </c>
      <c r="AO42" s="470" t="e">
        <f t="shared" si="52"/>
        <v>#REF!</v>
      </c>
      <c r="AP42" s="395" t="e">
        <f t="shared" si="8"/>
        <v>#REF!</v>
      </c>
      <c r="AQ42" s="472">
        <v>2272</v>
      </c>
      <c r="AR42" s="470" t="e">
        <f t="shared" si="53"/>
        <v>#REF!</v>
      </c>
      <c r="AS42" s="395" t="e">
        <f t="shared" si="9"/>
        <v>#REF!</v>
      </c>
      <c r="AT42" s="472">
        <v>1309</v>
      </c>
      <c r="AU42" s="470" t="e">
        <f t="shared" si="54"/>
        <v>#REF!</v>
      </c>
      <c r="AV42" s="395" t="e">
        <f t="shared" si="10"/>
        <v>#REF!</v>
      </c>
      <c r="AW42" s="472">
        <v>1735</v>
      </c>
      <c r="AX42" s="470" t="e">
        <f t="shared" si="55"/>
        <v>#REF!</v>
      </c>
      <c r="AY42" s="395" t="e">
        <f t="shared" si="11"/>
        <v>#REF!</v>
      </c>
      <c r="AZ42" s="472">
        <v>956</v>
      </c>
      <c r="BA42" s="470" t="e">
        <f t="shared" si="56"/>
        <v>#REF!</v>
      </c>
      <c r="BB42" s="395" t="e">
        <f t="shared" si="12"/>
        <v>#REF!</v>
      </c>
      <c r="BC42" s="469">
        <v>2327</v>
      </c>
      <c r="BD42" s="470" t="e">
        <f t="shared" si="57"/>
        <v>#REF!</v>
      </c>
      <c r="BE42" s="395" t="e">
        <f t="shared" si="13"/>
        <v>#REF!</v>
      </c>
      <c r="BF42" s="395">
        <v>1258</v>
      </c>
      <c r="BG42" s="470" t="e">
        <f t="shared" si="58"/>
        <v>#REF!</v>
      </c>
      <c r="BH42" s="395" t="e">
        <f t="shared" ref="BH42:BH45" si="116">$F42+(BG42/BF42)</f>
        <v>#REF!</v>
      </c>
      <c r="BI42" s="469">
        <v>3071</v>
      </c>
      <c r="BJ42" s="470" t="e">
        <f t="shared" si="60"/>
        <v>#REF!</v>
      </c>
      <c r="BK42" s="394" t="e">
        <f t="shared" si="61"/>
        <v>#REF!</v>
      </c>
      <c r="BL42" s="471">
        <v>901</v>
      </c>
      <c r="BM42" s="470" t="e">
        <f t="shared" si="62"/>
        <v>#REF!</v>
      </c>
      <c r="BN42" s="395" t="e">
        <f t="shared" si="14"/>
        <v>#REF!</v>
      </c>
      <c r="BO42" s="471">
        <v>1803</v>
      </c>
      <c r="BP42" s="470" t="e">
        <f t="shared" si="63"/>
        <v>#REF!</v>
      </c>
      <c r="BQ42" s="395" t="e">
        <f t="shared" si="15"/>
        <v>#REF!</v>
      </c>
      <c r="BR42" s="471">
        <v>4634</v>
      </c>
      <c r="BS42" s="470" t="e">
        <f t="shared" si="64"/>
        <v>#REF!</v>
      </c>
      <c r="BT42" s="394" t="e">
        <f t="shared" si="65"/>
        <v>#REF!</v>
      </c>
      <c r="BU42" s="471">
        <v>3423</v>
      </c>
      <c r="BV42" s="470" t="e">
        <f t="shared" si="16"/>
        <v>#REF!</v>
      </c>
      <c r="BW42" s="395" t="e">
        <f t="shared" si="17"/>
        <v>#REF!</v>
      </c>
      <c r="BX42" s="469">
        <v>780</v>
      </c>
      <c r="BY42" s="470" t="e">
        <f t="shared" si="66"/>
        <v>#REF!</v>
      </c>
      <c r="BZ42" s="395" t="e">
        <f t="shared" si="18"/>
        <v>#REF!</v>
      </c>
      <c r="CA42" s="471">
        <v>2367</v>
      </c>
      <c r="CB42" s="470" t="e">
        <f t="shared" si="67"/>
        <v>#REF!</v>
      </c>
      <c r="CC42" s="395" t="e">
        <f t="shared" si="19"/>
        <v>#REF!</v>
      </c>
      <c r="CD42" s="472">
        <v>4584</v>
      </c>
      <c r="CE42" s="470" t="e">
        <f t="shared" si="68"/>
        <v>#REF!</v>
      </c>
      <c r="CF42" s="395" t="e">
        <f t="shared" si="20"/>
        <v>#REF!</v>
      </c>
      <c r="CG42" s="472">
        <v>1332</v>
      </c>
      <c r="CH42" s="470" t="e">
        <f t="shared" si="69"/>
        <v>#REF!</v>
      </c>
      <c r="CI42" s="395" t="e">
        <f t="shared" si="21"/>
        <v>#REF!</v>
      </c>
      <c r="CJ42" s="472">
        <v>4574</v>
      </c>
      <c r="CK42" s="470" t="e">
        <f t="shared" si="70"/>
        <v>#REF!</v>
      </c>
      <c r="CL42" s="395" t="e">
        <f t="shared" si="22"/>
        <v>#REF!</v>
      </c>
      <c r="CM42" s="472">
        <v>2778</v>
      </c>
      <c r="CN42" s="470" t="e">
        <f t="shared" si="71"/>
        <v>#REF!</v>
      </c>
      <c r="CO42" s="395" t="e">
        <f t="shared" si="23"/>
        <v>#REF!</v>
      </c>
      <c r="CP42" s="472">
        <v>2272</v>
      </c>
      <c r="CQ42" s="470" t="e">
        <f t="shared" si="72"/>
        <v>#REF!</v>
      </c>
      <c r="CR42" s="395" t="e">
        <f t="shared" si="24"/>
        <v>#REF!</v>
      </c>
      <c r="CS42" s="472">
        <v>1309</v>
      </c>
      <c r="CT42" s="470" t="e">
        <f t="shared" si="73"/>
        <v>#REF!</v>
      </c>
      <c r="CU42" s="395" t="e">
        <f t="shared" si="25"/>
        <v>#REF!</v>
      </c>
      <c r="CV42" s="472">
        <v>1735</v>
      </c>
      <c r="CW42" s="470" t="e">
        <f t="shared" si="74"/>
        <v>#REF!</v>
      </c>
      <c r="CX42" s="395" t="e">
        <f t="shared" si="26"/>
        <v>#REF!</v>
      </c>
      <c r="CY42" s="472">
        <v>956</v>
      </c>
      <c r="CZ42" s="470" t="e">
        <f t="shared" si="75"/>
        <v>#REF!</v>
      </c>
      <c r="DA42" s="395" t="e">
        <f t="shared" si="27"/>
        <v>#REF!</v>
      </c>
      <c r="DB42" s="469">
        <v>2327</v>
      </c>
      <c r="DC42" s="470" t="e">
        <f t="shared" si="76"/>
        <v>#REF!</v>
      </c>
      <c r="DD42" s="395" t="e">
        <f t="shared" si="28"/>
        <v>#REF!</v>
      </c>
      <c r="DE42" s="395">
        <v>1258</v>
      </c>
      <c r="DF42" s="470" t="e">
        <f t="shared" si="77"/>
        <v>#REF!</v>
      </c>
      <c r="DG42" s="395" t="e">
        <f t="shared" ref="DG42:DG45" si="117">$F42+(DF42/DE42)</f>
        <v>#REF!</v>
      </c>
      <c r="DH42" s="469">
        <v>3071</v>
      </c>
      <c r="DI42" s="470" t="e">
        <f t="shared" si="79"/>
        <v>#REF!</v>
      </c>
      <c r="DJ42" s="394" t="e">
        <f t="shared" si="80"/>
        <v>#REF!</v>
      </c>
      <c r="DK42" s="471">
        <v>901</v>
      </c>
      <c r="DL42" s="470" t="e">
        <f t="shared" si="81"/>
        <v>#REF!</v>
      </c>
      <c r="DM42" s="395" t="e">
        <f t="shared" si="29"/>
        <v>#REF!</v>
      </c>
      <c r="DN42" s="471">
        <v>1803</v>
      </c>
      <c r="DO42" s="470" t="e">
        <f t="shared" si="82"/>
        <v>#REF!</v>
      </c>
      <c r="DP42" s="395" t="e">
        <f t="shared" si="30"/>
        <v>#REF!</v>
      </c>
      <c r="DQ42" s="471">
        <v>4634</v>
      </c>
      <c r="DR42" s="470" t="e">
        <f t="shared" si="83"/>
        <v>#REF!</v>
      </c>
      <c r="DS42" s="394" t="e">
        <f t="shared" si="84"/>
        <v>#REF!</v>
      </c>
      <c r="DT42" s="471">
        <v>3423</v>
      </c>
      <c r="DU42" s="470" t="e">
        <f t="shared" si="85"/>
        <v>#REF!</v>
      </c>
      <c r="DV42" s="395" t="e">
        <f t="shared" si="31"/>
        <v>#REF!</v>
      </c>
      <c r="DW42" s="469">
        <v>780</v>
      </c>
      <c r="DX42" s="470" t="e">
        <f t="shared" si="86"/>
        <v>#REF!</v>
      </c>
      <c r="DY42" s="395" t="e">
        <f t="shared" si="32"/>
        <v>#REF!</v>
      </c>
      <c r="DZ42" s="471">
        <v>2367</v>
      </c>
      <c r="EA42" s="470" t="e">
        <f t="shared" si="87"/>
        <v>#REF!</v>
      </c>
      <c r="EB42" s="395" t="e">
        <f t="shared" si="33"/>
        <v>#REF!</v>
      </c>
      <c r="EC42" s="472">
        <v>4584</v>
      </c>
      <c r="ED42" s="470" t="e">
        <f t="shared" si="88"/>
        <v>#REF!</v>
      </c>
      <c r="EE42" s="395" t="e">
        <f t="shared" si="34"/>
        <v>#REF!</v>
      </c>
      <c r="EF42" s="472">
        <v>1332</v>
      </c>
      <c r="EG42" s="470" t="e">
        <f t="shared" si="89"/>
        <v>#REF!</v>
      </c>
      <c r="EH42" s="395" t="e">
        <f t="shared" si="35"/>
        <v>#REF!</v>
      </c>
      <c r="EI42" s="472">
        <v>4574</v>
      </c>
      <c r="EJ42" s="470" t="e">
        <f t="shared" si="90"/>
        <v>#REF!</v>
      </c>
      <c r="EK42" s="395" t="e">
        <f t="shared" si="36"/>
        <v>#REF!</v>
      </c>
      <c r="EL42" s="472">
        <v>2778</v>
      </c>
      <c r="EM42" s="470" t="e">
        <f t="shared" si="91"/>
        <v>#REF!</v>
      </c>
      <c r="EN42" s="395" t="e">
        <f t="shared" si="37"/>
        <v>#REF!</v>
      </c>
    </row>
    <row r="43" spans="1:144" ht="15.6" x14ac:dyDescent="0.3">
      <c r="A43" s="203">
        <v>3</v>
      </c>
      <c r="B43" s="567"/>
      <c r="C43" s="389" t="s">
        <v>226</v>
      </c>
      <c r="D43" s="398" t="e">
        <f>#REF!</f>
        <v>#REF!</v>
      </c>
      <c r="E43" s="397" t="e">
        <f>#REF!</f>
        <v>#REF!</v>
      </c>
      <c r="F43" s="392" t="e">
        <f t="shared" si="38"/>
        <v>#REF!</v>
      </c>
      <c r="G43" s="392" t="e">
        <f t="shared" si="39"/>
        <v>#REF!</v>
      </c>
      <c r="H43" s="480" t="e">
        <f>#REF!</f>
        <v>#REF!</v>
      </c>
      <c r="I43" s="481" t="e">
        <f>#REF!</f>
        <v>#REF!</v>
      </c>
      <c r="J43" s="489">
        <v>925</v>
      </c>
      <c r="K43" s="470" t="e">
        <f t="shared" si="40"/>
        <v>#REF!</v>
      </c>
      <c r="L43" s="394" t="e">
        <f t="shared" si="41"/>
        <v>#REF!</v>
      </c>
      <c r="M43" s="471">
        <v>1061</v>
      </c>
      <c r="N43" s="470" t="e">
        <f t="shared" si="42"/>
        <v>#REF!</v>
      </c>
      <c r="O43" s="395" t="e">
        <f t="shared" si="0"/>
        <v>#REF!</v>
      </c>
      <c r="P43" s="471">
        <v>3455</v>
      </c>
      <c r="Q43" s="470" t="e">
        <f t="shared" si="43"/>
        <v>#REF!</v>
      </c>
      <c r="R43" s="395" t="e">
        <f t="shared" si="1"/>
        <v>#REF!</v>
      </c>
      <c r="S43" s="471">
        <v>456</v>
      </c>
      <c r="T43" s="470" t="e">
        <f t="shared" si="44"/>
        <v>#REF!</v>
      </c>
      <c r="U43" s="394" t="e">
        <f t="shared" si="45"/>
        <v>#REF!</v>
      </c>
      <c r="V43" s="471">
        <v>672</v>
      </c>
      <c r="W43" s="470" t="e">
        <f t="shared" si="46"/>
        <v>#REF!</v>
      </c>
      <c r="X43" s="395" t="e">
        <f t="shared" si="2"/>
        <v>#REF!</v>
      </c>
      <c r="Y43" s="469">
        <v>806</v>
      </c>
      <c r="Z43" s="470" t="e">
        <f t="shared" si="47"/>
        <v>#REF!</v>
      </c>
      <c r="AA43" s="395" t="e">
        <f t="shared" si="3"/>
        <v>#REF!</v>
      </c>
      <c r="AB43" s="471">
        <v>274</v>
      </c>
      <c r="AC43" s="470" t="e">
        <f t="shared" si="48"/>
        <v>#REF!</v>
      </c>
      <c r="AD43" s="395" t="e">
        <f t="shared" si="4"/>
        <v>#REF!</v>
      </c>
      <c r="AE43" s="472">
        <v>472</v>
      </c>
      <c r="AF43" s="470" t="e">
        <f t="shared" si="49"/>
        <v>#REF!</v>
      </c>
      <c r="AG43" s="395" t="e">
        <f t="shared" si="5"/>
        <v>#REF!</v>
      </c>
      <c r="AH43" s="472">
        <v>1087</v>
      </c>
      <c r="AI43" s="470" t="e">
        <f t="shared" si="50"/>
        <v>#REF!</v>
      </c>
      <c r="AJ43" s="395" t="e">
        <f t="shared" si="6"/>
        <v>#REF!</v>
      </c>
      <c r="AK43" s="472">
        <v>4574</v>
      </c>
      <c r="AL43" s="470" t="e">
        <f t="shared" si="51"/>
        <v>#REF!</v>
      </c>
      <c r="AM43" s="395" t="e">
        <f t="shared" si="7"/>
        <v>#REF!</v>
      </c>
      <c r="AN43" s="472">
        <v>2778</v>
      </c>
      <c r="AO43" s="470" t="e">
        <f t="shared" si="52"/>
        <v>#REF!</v>
      </c>
      <c r="AP43" s="395" t="e">
        <f t="shared" si="8"/>
        <v>#REF!</v>
      </c>
      <c r="AQ43" s="472">
        <v>2272</v>
      </c>
      <c r="AR43" s="470" t="e">
        <f t="shared" si="53"/>
        <v>#REF!</v>
      </c>
      <c r="AS43" s="395" t="e">
        <f t="shared" si="9"/>
        <v>#REF!</v>
      </c>
      <c r="AT43" s="472">
        <v>1309</v>
      </c>
      <c r="AU43" s="470" t="e">
        <f t="shared" si="54"/>
        <v>#REF!</v>
      </c>
      <c r="AV43" s="395" t="e">
        <f t="shared" si="10"/>
        <v>#REF!</v>
      </c>
      <c r="AW43" s="472">
        <v>1735</v>
      </c>
      <c r="AX43" s="470" t="e">
        <f t="shared" si="55"/>
        <v>#REF!</v>
      </c>
      <c r="AY43" s="395" t="e">
        <f t="shared" si="11"/>
        <v>#REF!</v>
      </c>
      <c r="AZ43" s="472">
        <v>956</v>
      </c>
      <c r="BA43" s="470" t="e">
        <f t="shared" si="56"/>
        <v>#REF!</v>
      </c>
      <c r="BB43" s="395" t="e">
        <f t="shared" si="12"/>
        <v>#REF!</v>
      </c>
      <c r="BC43" s="469">
        <v>2327</v>
      </c>
      <c r="BD43" s="470" t="e">
        <f t="shared" si="57"/>
        <v>#REF!</v>
      </c>
      <c r="BE43" s="395" t="e">
        <f t="shared" si="13"/>
        <v>#REF!</v>
      </c>
      <c r="BF43" s="395">
        <v>1258</v>
      </c>
      <c r="BG43" s="470" t="e">
        <f t="shared" si="58"/>
        <v>#REF!</v>
      </c>
      <c r="BH43" s="395" t="e">
        <f t="shared" si="116"/>
        <v>#REF!</v>
      </c>
      <c r="BI43" s="469">
        <v>3071</v>
      </c>
      <c r="BJ43" s="470" t="e">
        <f t="shared" si="60"/>
        <v>#REF!</v>
      </c>
      <c r="BK43" s="394" t="e">
        <f t="shared" si="61"/>
        <v>#REF!</v>
      </c>
      <c r="BL43" s="471">
        <v>901</v>
      </c>
      <c r="BM43" s="470" t="e">
        <f t="shared" si="62"/>
        <v>#REF!</v>
      </c>
      <c r="BN43" s="395" t="e">
        <f t="shared" si="14"/>
        <v>#REF!</v>
      </c>
      <c r="BO43" s="471">
        <v>1803</v>
      </c>
      <c r="BP43" s="470" t="e">
        <f t="shared" si="63"/>
        <v>#REF!</v>
      </c>
      <c r="BQ43" s="395" t="e">
        <f t="shared" si="15"/>
        <v>#REF!</v>
      </c>
      <c r="BR43" s="471">
        <v>4634</v>
      </c>
      <c r="BS43" s="470" t="e">
        <f t="shared" si="64"/>
        <v>#REF!</v>
      </c>
      <c r="BT43" s="394" t="e">
        <f t="shared" si="65"/>
        <v>#REF!</v>
      </c>
      <c r="BU43" s="471">
        <v>3423</v>
      </c>
      <c r="BV43" s="470" t="e">
        <f t="shared" si="16"/>
        <v>#REF!</v>
      </c>
      <c r="BW43" s="395" t="e">
        <f t="shared" si="17"/>
        <v>#REF!</v>
      </c>
      <c r="BX43" s="469">
        <v>780</v>
      </c>
      <c r="BY43" s="470" t="e">
        <f t="shared" si="66"/>
        <v>#REF!</v>
      </c>
      <c r="BZ43" s="395" t="e">
        <f t="shared" si="18"/>
        <v>#REF!</v>
      </c>
      <c r="CA43" s="471">
        <v>2367</v>
      </c>
      <c r="CB43" s="470" t="e">
        <f t="shared" si="67"/>
        <v>#REF!</v>
      </c>
      <c r="CC43" s="395" t="e">
        <f t="shared" si="19"/>
        <v>#REF!</v>
      </c>
      <c r="CD43" s="472">
        <v>4584</v>
      </c>
      <c r="CE43" s="470" t="e">
        <f t="shared" si="68"/>
        <v>#REF!</v>
      </c>
      <c r="CF43" s="395" t="e">
        <f t="shared" si="20"/>
        <v>#REF!</v>
      </c>
      <c r="CG43" s="472">
        <v>1332</v>
      </c>
      <c r="CH43" s="470" t="e">
        <f t="shared" si="69"/>
        <v>#REF!</v>
      </c>
      <c r="CI43" s="395" t="e">
        <f t="shared" si="21"/>
        <v>#REF!</v>
      </c>
      <c r="CJ43" s="472">
        <v>4574</v>
      </c>
      <c r="CK43" s="470" t="e">
        <f t="shared" si="70"/>
        <v>#REF!</v>
      </c>
      <c r="CL43" s="395" t="e">
        <f t="shared" si="22"/>
        <v>#REF!</v>
      </c>
      <c r="CM43" s="472">
        <v>2778</v>
      </c>
      <c r="CN43" s="470" t="e">
        <f t="shared" si="71"/>
        <v>#REF!</v>
      </c>
      <c r="CO43" s="395" t="e">
        <f t="shared" si="23"/>
        <v>#REF!</v>
      </c>
      <c r="CP43" s="472">
        <v>2272</v>
      </c>
      <c r="CQ43" s="470" t="e">
        <f t="shared" si="72"/>
        <v>#REF!</v>
      </c>
      <c r="CR43" s="395" t="e">
        <f t="shared" si="24"/>
        <v>#REF!</v>
      </c>
      <c r="CS43" s="472">
        <v>1309</v>
      </c>
      <c r="CT43" s="470" t="e">
        <f t="shared" si="73"/>
        <v>#REF!</v>
      </c>
      <c r="CU43" s="395" t="e">
        <f t="shared" si="25"/>
        <v>#REF!</v>
      </c>
      <c r="CV43" s="472">
        <v>1735</v>
      </c>
      <c r="CW43" s="470" t="e">
        <f t="shared" si="74"/>
        <v>#REF!</v>
      </c>
      <c r="CX43" s="395" t="e">
        <f t="shared" si="26"/>
        <v>#REF!</v>
      </c>
      <c r="CY43" s="472">
        <v>956</v>
      </c>
      <c r="CZ43" s="470" t="e">
        <f t="shared" si="75"/>
        <v>#REF!</v>
      </c>
      <c r="DA43" s="395" t="e">
        <f t="shared" si="27"/>
        <v>#REF!</v>
      </c>
      <c r="DB43" s="469">
        <v>2327</v>
      </c>
      <c r="DC43" s="470" t="e">
        <f t="shared" si="76"/>
        <v>#REF!</v>
      </c>
      <c r="DD43" s="395" t="e">
        <f t="shared" si="28"/>
        <v>#REF!</v>
      </c>
      <c r="DE43" s="395">
        <v>1258</v>
      </c>
      <c r="DF43" s="470" t="e">
        <f t="shared" si="77"/>
        <v>#REF!</v>
      </c>
      <c r="DG43" s="395" t="e">
        <f t="shared" si="117"/>
        <v>#REF!</v>
      </c>
      <c r="DH43" s="469">
        <v>3071</v>
      </c>
      <c r="DI43" s="470" t="e">
        <f t="shared" si="79"/>
        <v>#REF!</v>
      </c>
      <c r="DJ43" s="394" t="e">
        <f t="shared" si="80"/>
        <v>#REF!</v>
      </c>
      <c r="DK43" s="471">
        <v>901</v>
      </c>
      <c r="DL43" s="470" t="e">
        <f t="shared" si="81"/>
        <v>#REF!</v>
      </c>
      <c r="DM43" s="395" t="e">
        <f t="shared" si="29"/>
        <v>#REF!</v>
      </c>
      <c r="DN43" s="471">
        <v>1803</v>
      </c>
      <c r="DO43" s="470" t="e">
        <f t="shared" si="82"/>
        <v>#REF!</v>
      </c>
      <c r="DP43" s="395" t="e">
        <f t="shared" si="30"/>
        <v>#REF!</v>
      </c>
      <c r="DQ43" s="471">
        <v>4634</v>
      </c>
      <c r="DR43" s="470" t="e">
        <f t="shared" si="83"/>
        <v>#REF!</v>
      </c>
      <c r="DS43" s="394" t="e">
        <f t="shared" si="84"/>
        <v>#REF!</v>
      </c>
      <c r="DT43" s="471">
        <v>3423</v>
      </c>
      <c r="DU43" s="470" t="e">
        <f t="shared" si="85"/>
        <v>#REF!</v>
      </c>
      <c r="DV43" s="395" t="e">
        <f t="shared" si="31"/>
        <v>#REF!</v>
      </c>
      <c r="DW43" s="469">
        <v>780</v>
      </c>
      <c r="DX43" s="470" t="e">
        <f t="shared" si="86"/>
        <v>#REF!</v>
      </c>
      <c r="DY43" s="395" t="e">
        <f t="shared" si="32"/>
        <v>#REF!</v>
      </c>
      <c r="DZ43" s="471">
        <v>2367</v>
      </c>
      <c r="EA43" s="470" t="e">
        <f t="shared" si="87"/>
        <v>#REF!</v>
      </c>
      <c r="EB43" s="395" t="e">
        <f t="shared" si="33"/>
        <v>#REF!</v>
      </c>
      <c r="EC43" s="472">
        <v>4584</v>
      </c>
      <c r="ED43" s="470" t="e">
        <f t="shared" si="88"/>
        <v>#REF!</v>
      </c>
      <c r="EE43" s="395" t="e">
        <f t="shared" si="34"/>
        <v>#REF!</v>
      </c>
      <c r="EF43" s="472">
        <v>1332</v>
      </c>
      <c r="EG43" s="470" t="e">
        <f t="shared" si="89"/>
        <v>#REF!</v>
      </c>
      <c r="EH43" s="395" t="e">
        <f t="shared" si="35"/>
        <v>#REF!</v>
      </c>
      <c r="EI43" s="472">
        <v>4574</v>
      </c>
      <c r="EJ43" s="470" t="e">
        <f t="shared" si="90"/>
        <v>#REF!</v>
      </c>
      <c r="EK43" s="395" t="e">
        <f t="shared" si="36"/>
        <v>#REF!</v>
      </c>
      <c r="EL43" s="472">
        <v>2778</v>
      </c>
      <c r="EM43" s="470" t="e">
        <f t="shared" si="91"/>
        <v>#REF!</v>
      </c>
      <c r="EN43" s="395" t="e">
        <f t="shared" si="37"/>
        <v>#REF!</v>
      </c>
    </row>
    <row r="44" spans="1:144" ht="15.6" x14ac:dyDescent="0.3">
      <c r="A44" s="343">
        <v>4</v>
      </c>
      <c r="B44" s="567"/>
      <c r="C44" s="389" t="s">
        <v>227</v>
      </c>
      <c r="D44" s="398" t="e">
        <f>#REF!</f>
        <v>#REF!</v>
      </c>
      <c r="E44" s="397" t="e">
        <f>#REF!</f>
        <v>#REF!</v>
      </c>
      <c r="F44" s="392" t="e">
        <f t="shared" si="38"/>
        <v>#REF!</v>
      </c>
      <c r="G44" s="392" t="e">
        <f t="shared" si="39"/>
        <v>#REF!</v>
      </c>
      <c r="H44" s="480" t="e">
        <f>#REF!</f>
        <v>#REF!</v>
      </c>
      <c r="I44" s="481" t="e">
        <f>#REF!</f>
        <v>#REF!</v>
      </c>
      <c r="J44" s="489">
        <v>925</v>
      </c>
      <c r="K44" s="470" t="e">
        <f t="shared" si="40"/>
        <v>#REF!</v>
      </c>
      <c r="L44" s="394" t="e">
        <f t="shared" si="41"/>
        <v>#REF!</v>
      </c>
      <c r="M44" s="471">
        <v>1061</v>
      </c>
      <c r="N44" s="470" t="e">
        <f t="shared" si="42"/>
        <v>#REF!</v>
      </c>
      <c r="O44" s="395" t="e">
        <f t="shared" si="0"/>
        <v>#REF!</v>
      </c>
      <c r="P44" s="471">
        <v>3455</v>
      </c>
      <c r="Q44" s="470" t="e">
        <f t="shared" si="43"/>
        <v>#REF!</v>
      </c>
      <c r="R44" s="395" t="e">
        <f t="shared" si="1"/>
        <v>#REF!</v>
      </c>
      <c r="S44" s="471">
        <v>456</v>
      </c>
      <c r="T44" s="470" t="e">
        <f t="shared" si="44"/>
        <v>#REF!</v>
      </c>
      <c r="U44" s="394" t="e">
        <f t="shared" si="45"/>
        <v>#REF!</v>
      </c>
      <c r="V44" s="471">
        <v>672</v>
      </c>
      <c r="W44" s="470" t="e">
        <f t="shared" si="46"/>
        <v>#REF!</v>
      </c>
      <c r="X44" s="395" t="e">
        <f t="shared" si="2"/>
        <v>#REF!</v>
      </c>
      <c r="Y44" s="469">
        <v>806</v>
      </c>
      <c r="Z44" s="470" t="e">
        <f t="shared" si="47"/>
        <v>#REF!</v>
      </c>
      <c r="AA44" s="395" t="e">
        <f t="shared" si="3"/>
        <v>#REF!</v>
      </c>
      <c r="AB44" s="471">
        <v>274</v>
      </c>
      <c r="AC44" s="470" t="e">
        <f t="shared" si="48"/>
        <v>#REF!</v>
      </c>
      <c r="AD44" s="395" t="e">
        <f t="shared" si="4"/>
        <v>#REF!</v>
      </c>
      <c r="AE44" s="472">
        <v>472</v>
      </c>
      <c r="AF44" s="470" t="e">
        <f t="shared" si="49"/>
        <v>#REF!</v>
      </c>
      <c r="AG44" s="395" t="e">
        <f t="shared" si="5"/>
        <v>#REF!</v>
      </c>
      <c r="AH44" s="472">
        <v>1087</v>
      </c>
      <c r="AI44" s="470" t="e">
        <f t="shared" si="50"/>
        <v>#REF!</v>
      </c>
      <c r="AJ44" s="395" t="e">
        <f t="shared" si="6"/>
        <v>#REF!</v>
      </c>
      <c r="AK44" s="472">
        <v>4574</v>
      </c>
      <c r="AL44" s="470" t="e">
        <f t="shared" si="51"/>
        <v>#REF!</v>
      </c>
      <c r="AM44" s="395" t="e">
        <f t="shared" si="7"/>
        <v>#REF!</v>
      </c>
      <c r="AN44" s="472">
        <v>2778</v>
      </c>
      <c r="AO44" s="470" t="e">
        <f t="shared" si="52"/>
        <v>#REF!</v>
      </c>
      <c r="AP44" s="395" t="e">
        <f t="shared" si="8"/>
        <v>#REF!</v>
      </c>
      <c r="AQ44" s="472">
        <v>2272</v>
      </c>
      <c r="AR44" s="470" t="e">
        <f t="shared" si="53"/>
        <v>#REF!</v>
      </c>
      <c r="AS44" s="395" t="e">
        <f t="shared" si="9"/>
        <v>#REF!</v>
      </c>
      <c r="AT44" s="472">
        <v>1309</v>
      </c>
      <c r="AU44" s="470" t="e">
        <f t="shared" si="54"/>
        <v>#REF!</v>
      </c>
      <c r="AV44" s="395" t="e">
        <f t="shared" si="10"/>
        <v>#REF!</v>
      </c>
      <c r="AW44" s="472">
        <v>1735</v>
      </c>
      <c r="AX44" s="470" t="e">
        <f t="shared" si="55"/>
        <v>#REF!</v>
      </c>
      <c r="AY44" s="395" t="e">
        <f t="shared" si="11"/>
        <v>#REF!</v>
      </c>
      <c r="AZ44" s="472">
        <v>956</v>
      </c>
      <c r="BA44" s="470" t="e">
        <f t="shared" si="56"/>
        <v>#REF!</v>
      </c>
      <c r="BB44" s="395" t="e">
        <f t="shared" si="12"/>
        <v>#REF!</v>
      </c>
      <c r="BC44" s="469">
        <v>2327</v>
      </c>
      <c r="BD44" s="470" t="e">
        <f t="shared" si="57"/>
        <v>#REF!</v>
      </c>
      <c r="BE44" s="395" t="e">
        <f t="shared" si="13"/>
        <v>#REF!</v>
      </c>
      <c r="BF44" s="395">
        <v>1258</v>
      </c>
      <c r="BG44" s="470" t="e">
        <f t="shared" si="58"/>
        <v>#REF!</v>
      </c>
      <c r="BH44" s="395" t="e">
        <f t="shared" si="116"/>
        <v>#REF!</v>
      </c>
      <c r="BI44" s="469">
        <v>3071</v>
      </c>
      <c r="BJ44" s="470" t="e">
        <f t="shared" si="60"/>
        <v>#REF!</v>
      </c>
      <c r="BK44" s="394" t="e">
        <f t="shared" si="61"/>
        <v>#REF!</v>
      </c>
      <c r="BL44" s="471">
        <v>901</v>
      </c>
      <c r="BM44" s="470" t="e">
        <f t="shared" si="62"/>
        <v>#REF!</v>
      </c>
      <c r="BN44" s="395" t="e">
        <f t="shared" si="14"/>
        <v>#REF!</v>
      </c>
      <c r="BO44" s="471">
        <v>1803</v>
      </c>
      <c r="BP44" s="470" t="e">
        <f t="shared" si="63"/>
        <v>#REF!</v>
      </c>
      <c r="BQ44" s="395" t="e">
        <f t="shared" si="15"/>
        <v>#REF!</v>
      </c>
      <c r="BR44" s="471">
        <v>4634</v>
      </c>
      <c r="BS44" s="470" t="e">
        <f t="shared" si="64"/>
        <v>#REF!</v>
      </c>
      <c r="BT44" s="394" t="e">
        <f t="shared" si="65"/>
        <v>#REF!</v>
      </c>
      <c r="BU44" s="471">
        <v>3423</v>
      </c>
      <c r="BV44" s="470" t="e">
        <f t="shared" si="16"/>
        <v>#REF!</v>
      </c>
      <c r="BW44" s="395" t="e">
        <f t="shared" si="17"/>
        <v>#REF!</v>
      </c>
      <c r="BX44" s="469">
        <v>780</v>
      </c>
      <c r="BY44" s="470" t="e">
        <f t="shared" si="66"/>
        <v>#REF!</v>
      </c>
      <c r="BZ44" s="395" t="e">
        <f t="shared" si="18"/>
        <v>#REF!</v>
      </c>
      <c r="CA44" s="471">
        <v>2367</v>
      </c>
      <c r="CB44" s="470" t="e">
        <f t="shared" si="67"/>
        <v>#REF!</v>
      </c>
      <c r="CC44" s="395" t="e">
        <f t="shared" si="19"/>
        <v>#REF!</v>
      </c>
      <c r="CD44" s="472">
        <v>4584</v>
      </c>
      <c r="CE44" s="470" t="e">
        <f t="shared" si="68"/>
        <v>#REF!</v>
      </c>
      <c r="CF44" s="395" t="e">
        <f t="shared" si="20"/>
        <v>#REF!</v>
      </c>
      <c r="CG44" s="472">
        <v>1332</v>
      </c>
      <c r="CH44" s="470" t="e">
        <f t="shared" si="69"/>
        <v>#REF!</v>
      </c>
      <c r="CI44" s="395" t="e">
        <f t="shared" si="21"/>
        <v>#REF!</v>
      </c>
      <c r="CJ44" s="472">
        <v>4574</v>
      </c>
      <c r="CK44" s="470" t="e">
        <f t="shared" si="70"/>
        <v>#REF!</v>
      </c>
      <c r="CL44" s="395" t="e">
        <f t="shared" si="22"/>
        <v>#REF!</v>
      </c>
      <c r="CM44" s="472">
        <v>2778</v>
      </c>
      <c r="CN44" s="470" t="e">
        <f t="shared" si="71"/>
        <v>#REF!</v>
      </c>
      <c r="CO44" s="395" t="e">
        <f t="shared" si="23"/>
        <v>#REF!</v>
      </c>
      <c r="CP44" s="472">
        <v>2272</v>
      </c>
      <c r="CQ44" s="470" t="e">
        <f t="shared" si="72"/>
        <v>#REF!</v>
      </c>
      <c r="CR44" s="395" t="e">
        <f t="shared" si="24"/>
        <v>#REF!</v>
      </c>
      <c r="CS44" s="472">
        <v>1309</v>
      </c>
      <c r="CT44" s="470" t="e">
        <f t="shared" si="73"/>
        <v>#REF!</v>
      </c>
      <c r="CU44" s="395" t="e">
        <f t="shared" si="25"/>
        <v>#REF!</v>
      </c>
      <c r="CV44" s="472">
        <v>1735</v>
      </c>
      <c r="CW44" s="470" t="e">
        <f t="shared" si="74"/>
        <v>#REF!</v>
      </c>
      <c r="CX44" s="395" t="e">
        <f t="shared" si="26"/>
        <v>#REF!</v>
      </c>
      <c r="CY44" s="472">
        <v>956</v>
      </c>
      <c r="CZ44" s="470" t="e">
        <f t="shared" si="75"/>
        <v>#REF!</v>
      </c>
      <c r="DA44" s="395" t="e">
        <f t="shared" si="27"/>
        <v>#REF!</v>
      </c>
      <c r="DB44" s="469">
        <v>2327</v>
      </c>
      <c r="DC44" s="470" t="e">
        <f t="shared" si="76"/>
        <v>#REF!</v>
      </c>
      <c r="DD44" s="395" t="e">
        <f t="shared" si="28"/>
        <v>#REF!</v>
      </c>
      <c r="DE44" s="395">
        <v>1258</v>
      </c>
      <c r="DF44" s="470" t="e">
        <f t="shared" si="77"/>
        <v>#REF!</v>
      </c>
      <c r="DG44" s="395" t="e">
        <f t="shared" si="117"/>
        <v>#REF!</v>
      </c>
      <c r="DH44" s="469">
        <v>3071</v>
      </c>
      <c r="DI44" s="470" t="e">
        <f t="shared" si="79"/>
        <v>#REF!</v>
      </c>
      <c r="DJ44" s="394" t="e">
        <f t="shared" si="80"/>
        <v>#REF!</v>
      </c>
      <c r="DK44" s="471">
        <v>901</v>
      </c>
      <c r="DL44" s="470" t="e">
        <f t="shared" si="81"/>
        <v>#REF!</v>
      </c>
      <c r="DM44" s="395" t="e">
        <f t="shared" si="29"/>
        <v>#REF!</v>
      </c>
      <c r="DN44" s="471">
        <v>1803</v>
      </c>
      <c r="DO44" s="470" t="e">
        <f t="shared" si="82"/>
        <v>#REF!</v>
      </c>
      <c r="DP44" s="395" t="e">
        <f t="shared" si="30"/>
        <v>#REF!</v>
      </c>
      <c r="DQ44" s="471">
        <v>4634</v>
      </c>
      <c r="DR44" s="470" t="e">
        <f t="shared" si="83"/>
        <v>#REF!</v>
      </c>
      <c r="DS44" s="394" t="e">
        <f t="shared" si="84"/>
        <v>#REF!</v>
      </c>
      <c r="DT44" s="471">
        <v>3423</v>
      </c>
      <c r="DU44" s="470" t="e">
        <f t="shared" si="85"/>
        <v>#REF!</v>
      </c>
      <c r="DV44" s="395" t="e">
        <f t="shared" si="31"/>
        <v>#REF!</v>
      </c>
      <c r="DW44" s="469">
        <v>780</v>
      </c>
      <c r="DX44" s="470" t="e">
        <f t="shared" si="86"/>
        <v>#REF!</v>
      </c>
      <c r="DY44" s="395" t="e">
        <f t="shared" si="32"/>
        <v>#REF!</v>
      </c>
      <c r="DZ44" s="471">
        <v>2367</v>
      </c>
      <c r="EA44" s="470" t="e">
        <f t="shared" si="87"/>
        <v>#REF!</v>
      </c>
      <c r="EB44" s="395" t="e">
        <f t="shared" si="33"/>
        <v>#REF!</v>
      </c>
      <c r="EC44" s="472">
        <v>4584</v>
      </c>
      <c r="ED44" s="470" t="e">
        <f t="shared" si="88"/>
        <v>#REF!</v>
      </c>
      <c r="EE44" s="395" t="e">
        <f t="shared" si="34"/>
        <v>#REF!</v>
      </c>
      <c r="EF44" s="472">
        <v>1332</v>
      </c>
      <c r="EG44" s="470" t="e">
        <f t="shared" si="89"/>
        <v>#REF!</v>
      </c>
      <c r="EH44" s="395" t="e">
        <f t="shared" si="35"/>
        <v>#REF!</v>
      </c>
      <c r="EI44" s="472">
        <v>4574</v>
      </c>
      <c r="EJ44" s="470" t="e">
        <f t="shared" si="90"/>
        <v>#REF!</v>
      </c>
      <c r="EK44" s="395" t="e">
        <f t="shared" si="36"/>
        <v>#REF!</v>
      </c>
      <c r="EL44" s="472">
        <v>2778</v>
      </c>
      <c r="EM44" s="470" t="e">
        <f t="shared" si="91"/>
        <v>#REF!</v>
      </c>
      <c r="EN44" s="395" t="e">
        <f t="shared" si="37"/>
        <v>#REF!</v>
      </c>
    </row>
    <row r="45" spans="1:144" ht="16.2" thickBot="1" x14ac:dyDescent="0.35">
      <c r="A45" s="344">
        <v>5</v>
      </c>
      <c r="B45" s="568"/>
      <c r="C45" s="399" t="s">
        <v>228</v>
      </c>
      <c r="D45" s="400" t="e">
        <f>#REF!</f>
        <v>#REF!</v>
      </c>
      <c r="E45" s="401" t="e">
        <f>#REF!</f>
        <v>#REF!</v>
      </c>
      <c r="F45" s="402" t="e">
        <f t="shared" si="38"/>
        <v>#REF!</v>
      </c>
      <c r="G45" s="402" t="e">
        <f t="shared" si="39"/>
        <v>#REF!</v>
      </c>
      <c r="H45" s="482" t="e">
        <f>#REF!</f>
        <v>#REF!</v>
      </c>
      <c r="I45" s="483" t="e">
        <f>#REF!</f>
        <v>#REF!</v>
      </c>
      <c r="J45" s="490">
        <v>925</v>
      </c>
      <c r="K45" s="485" t="e">
        <f t="shared" si="40"/>
        <v>#REF!</v>
      </c>
      <c r="L45" s="404" t="e">
        <f t="shared" si="41"/>
        <v>#REF!</v>
      </c>
      <c r="M45" s="486">
        <v>1061</v>
      </c>
      <c r="N45" s="485" t="e">
        <f t="shared" si="42"/>
        <v>#REF!</v>
      </c>
      <c r="O45" s="403" t="e">
        <f t="shared" si="0"/>
        <v>#REF!</v>
      </c>
      <c r="P45" s="471">
        <v>3455</v>
      </c>
      <c r="Q45" s="485" t="e">
        <f t="shared" si="43"/>
        <v>#REF!</v>
      </c>
      <c r="R45" s="403" t="e">
        <f t="shared" si="1"/>
        <v>#REF!</v>
      </c>
      <c r="S45" s="486">
        <v>456</v>
      </c>
      <c r="T45" s="485" t="e">
        <f t="shared" si="44"/>
        <v>#REF!</v>
      </c>
      <c r="U45" s="404" t="e">
        <f t="shared" si="45"/>
        <v>#REF!</v>
      </c>
      <c r="V45" s="471">
        <v>672</v>
      </c>
      <c r="W45" s="485" t="e">
        <f t="shared" si="46"/>
        <v>#REF!</v>
      </c>
      <c r="X45" s="403" t="e">
        <f t="shared" si="2"/>
        <v>#REF!</v>
      </c>
      <c r="Y45" s="469">
        <v>806</v>
      </c>
      <c r="Z45" s="485" t="e">
        <f t="shared" si="47"/>
        <v>#REF!</v>
      </c>
      <c r="AA45" s="403" t="e">
        <f t="shared" si="3"/>
        <v>#REF!</v>
      </c>
      <c r="AB45" s="471">
        <v>274</v>
      </c>
      <c r="AC45" s="485" t="e">
        <f t="shared" si="48"/>
        <v>#REF!</v>
      </c>
      <c r="AD45" s="403" t="e">
        <f t="shared" si="4"/>
        <v>#REF!</v>
      </c>
      <c r="AE45" s="472">
        <v>472</v>
      </c>
      <c r="AF45" s="485" t="e">
        <f t="shared" si="49"/>
        <v>#REF!</v>
      </c>
      <c r="AG45" s="403" t="e">
        <f t="shared" si="5"/>
        <v>#REF!</v>
      </c>
      <c r="AH45" s="472">
        <v>1087</v>
      </c>
      <c r="AI45" s="485" t="e">
        <f t="shared" si="50"/>
        <v>#REF!</v>
      </c>
      <c r="AJ45" s="403" t="e">
        <f t="shared" si="6"/>
        <v>#REF!</v>
      </c>
      <c r="AK45" s="487">
        <v>4574</v>
      </c>
      <c r="AL45" s="485" t="e">
        <f t="shared" si="51"/>
        <v>#REF!</v>
      </c>
      <c r="AM45" s="403" t="e">
        <f t="shared" si="7"/>
        <v>#REF!</v>
      </c>
      <c r="AN45" s="487">
        <v>2778</v>
      </c>
      <c r="AO45" s="485" t="e">
        <f t="shared" si="52"/>
        <v>#REF!</v>
      </c>
      <c r="AP45" s="403" t="e">
        <f t="shared" si="8"/>
        <v>#REF!</v>
      </c>
      <c r="AQ45" s="487">
        <v>2272</v>
      </c>
      <c r="AR45" s="485" t="e">
        <f t="shared" si="53"/>
        <v>#REF!</v>
      </c>
      <c r="AS45" s="403" t="e">
        <f t="shared" si="9"/>
        <v>#REF!</v>
      </c>
      <c r="AT45" s="487">
        <v>1309</v>
      </c>
      <c r="AU45" s="485" t="e">
        <f t="shared" si="54"/>
        <v>#REF!</v>
      </c>
      <c r="AV45" s="403" t="e">
        <f t="shared" si="10"/>
        <v>#REF!</v>
      </c>
      <c r="AW45" s="487">
        <v>1735</v>
      </c>
      <c r="AX45" s="485" t="e">
        <f t="shared" si="55"/>
        <v>#REF!</v>
      </c>
      <c r="AY45" s="403" t="e">
        <f t="shared" si="11"/>
        <v>#REF!</v>
      </c>
      <c r="AZ45" s="487">
        <v>956</v>
      </c>
      <c r="BA45" s="485" t="e">
        <f t="shared" si="56"/>
        <v>#REF!</v>
      </c>
      <c r="BB45" s="403" t="e">
        <f t="shared" si="12"/>
        <v>#REF!</v>
      </c>
      <c r="BC45" s="484">
        <v>2327</v>
      </c>
      <c r="BD45" s="485" t="e">
        <f t="shared" si="57"/>
        <v>#REF!</v>
      </c>
      <c r="BE45" s="403" t="e">
        <f t="shared" si="13"/>
        <v>#REF!</v>
      </c>
      <c r="BF45" s="403">
        <v>1258</v>
      </c>
      <c r="BG45" s="485" t="e">
        <f t="shared" si="58"/>
        <v>#REF!</v>
      </c>
      <c r="BH45" s="403" t="e">
        <f t="shared" si="116"/>
        <v>#REF!</v>
      </c>
      <c r="BI45" s="484">
        <v>3071</v>
      </c>
      <c r="BJ45" s="485" t="e">
        <f t="shared" si="60"/>
        <v>#REF!</v>
      </c>
      <c r="BK45" s="404" t="e">
        <f t="shared" si="61"/>
        <v>#REF!</v>
      </c>
      <c r="BL45" s="486">
        <v>901</v>
      </c>
      <c r="BM45" s="485" t="e">
        <f t="shared" si="62"/>
        <v>#REF!</v>
      </c>
      <c r="BN45" s="403" t="e">
        <f t="shared" si="14"/>
        <v>#REF!</v>
      </c>
      <c r="BO45" s="486">
        <v>1803</v>
      </c>
      <c r="BP45" s="485" t="e">
        <f t="shared" si="63"/>
        <v>#REF!</v>
      </c>
      <c r="BQ45" s="403" t="e">
        <f t="shared" si="15"/>
        <v>#REF!</v>
      </c>
      <c r="BR45" s="486">
        <v>4634</v>
      </c>
      <c r="BS45" s="485" t="e">
        <f t="shared" si="64"/>
        <v>#REF!</v>
      </c>
      <c r="BT45" s="404" t="e">
        <f t="shared" si="65"/>
        <v>#REF!</v>
      </c>
      <c r="BU45" s="486">
        <v>3423</v>
      </c>
      <c r="BV45" s="485" t="e">
        <f t="shared" si="16"/>
        <v>#REF!</v>
      </c>
      <c r="BW45" s="403" t="e">
        <f t="shared" si="17"/>
        <v>#REF!</v>
      </c>
      <c r="BX45" s="484">
        <v>780</v>
      </c>
      <c r="BY45" s="485" t="e">
        <f t="shared" si="66"/>
        <v>#REF!</v>
      </c>
      <c r="BZ45" s="403" t="e">
        <f t="shared" si="18"/>
        <v>#REF!</v>
      </c>
      <c r="CA45" s="486">
        <v>2367</v>
      </c>
      <c r="CB45" s="485" t="e">
        <f t="shared" si="67"/>
        <v>#REF!</v>
      </c>
      <c r="CC45" s="403" t="e">
        <f t="shared" si="19"/>
        <v>#REF!</v>
      </c>
      <c r="CD45" s="487">
        <v>4584</v>
      </c>
      <c r="CE45" s="485" t="e">
        <f t="shared" si="68"/>
        <v>#REF!</v>
      </c>
      <c r="CF45" s="403" t="e">
        <f t="shared" si="20"/>
        <v>#REF!</v>
      </c>
      <c r="CG45" s="487">
        <v>1332</v>
      </c>
      <c r="CH45" s="485" t="e">
        <f t="shared" si="69"/>
        <v>#REF!</v>
      </c>
      <c r="CI45" s="403" t="e">
        <f t="shared" si="21"/>
        <v>#REF!</v>
      </c>
      <c r="CJ45" s="487">
        <v>4574</v>
      </c>
      <c r="CK45" s="485" t="e">
        <f t="shared" si="70"/>
        <v>#REF!</v>
      </c>
      <c r="CL45" s="403" t="e">
        <f t="shared" si="22"/>
        <v>#REF!</v>
      </c>
      <c r="CM45" s="487">
        <v>2778</v>
      </c>
      <c r="CN45" s="485" t="e">
        <f t="shared" si="71"/>
        <v>#REF!</v>
      </c>
      <c r="CO45" s="403" t="e">
        <f t="shared" si="23"/>
        <v>#REF!</v>
      </c>
      <c r="CP45" s="487">
        <v>2272</v>
      </c>
      <c r="CQ45" s="485" t="e">
        <f t="shared" si="72"/>
        <v>#REF!</v>
      </c>
      <c r="CR45" s="403" t="e">
        <f t="shared" si="24"/>
        <v>#REF!</v>
      </c>
      <c r="CS45" s="487">
        <v>1309</v>
      </c>
      <c r="CT45" s="485" t="e">
        <f t="shared" si="73"/>
        <v>#REF!</v>
      </c>
      <c r="CU45" s="403" t="e">
        <f t="shared" si="25"/>
        <v>#REF!</v>
      </c>
      <c r="CV45" s="487">
        <v>1735</v>
      </c>
      <c r="CW45" s="485" t="e">
        <f t="shared" si="74"/>
        <v>#REF!</v>
      </c>
      <c r="CX45" s="403" t="e">
        <f t="shared" si="26"/>
        <v>#REF!</v>
      </c>
      <c r="CY45" s="487">
        <v>956</v>
      </c>
      <c r="CZ45" s="485" t="e">
        <f t="shared" si="75"/>
        <v>#REF!</v>
      </c>
      <c r="DA45" s="403" t="e">
        <f t="shared" si="27"/>
        <v>#REF!</v>
      </c>
      <c r="DB45" s="484">
        <v>2327</v>
      </c>
      <c r="DC45" s="485" t="e">
        <f t="shared" si="76"/>
        <v>#REF!</v>
      </c>
      <c r="DD45" s="403" t="e">
        <f t="shared" si="28"/>
        <v>#REF!</v>
      </c>
      <c r="DE45" s="403">
        <v>1258</v>
      </c>
      <c r="DF45" s="485" t="e">
        <f t="shared" si="77"/>
        <v>#REF!</v>
      </c>
      <c r="DG45" s="403" t="e">
        <f t="shared" si="117"/>
        <v>#REF!</v>
      </c>
      <c r="DH45" s="484">
        <v>3071</v>
      </c>
      <c r="DI45" s="485" t="e">
        <f t="shared" si="79"/>
        <v>#REF!</v>
      </c>
      <c r="DJ45" s="404" t="e">
        <f t="shared" si="80"/>
        <v>#REF!</v>
      </c>
      <c r="DK45" s="486">
        <v>901</v>
      </c>
      <c r="DL45" s="485" t="e">
        <f t="shared" si="81"/>
        <v>#REF!</v>
      </c>
      <c r="DM45" s="403" t="e">
        <f t="shared" si="29"/>
        <v>#REF!</v>
      </c>
      <c r="DN45" s="486">
        <v>1803</v>
      </c>
      <c r="DO45" s="485" t="e">
        <f t="shared" si="82"/>
        <v>#REF!</v>
      </c>
      <c r="DP45" s="403" t="e">
        <f t="shared" si="30"/>
        <v>#REF!</v>
      </c>
      <c r="DQ45" s="486">
        <v>4634</v>
      </c>
      <c r="DR45" s="485" t="e">
        <f t="shared" si="83"/>
        <v>#REF!</v>
      </c>
      <c r="DS45" s="404" t="e">
        <f t="shared" si="84"/>
        <v>#REF!</v>
      </c>
      <c r="DT45" s="486">
        <v>3423</v>
      </c>
      <c r="DU45" s="485" t="e">
        <f t="shared" si="85"/>
        <v>#REF!</v>
      </c>
      <c r="DV45" s="403" t="e">
        <f t="shared" si="31"/>
        <v>#REF!</v>
      </c>
      <c r="DW45" s="484">
        <v>780</v>
      </c>
      <c r="DX45" s="485" t="e">
        <f t="shared" si="86"/>
        <v>#REF!</v>
      </c>
      <c r="DY45" s="403" t="e">
        <f t="shared" si="32"/>
        <v>#REF!</v>
      </c>
      <c r="DZ45" s="486">
        <v>2367</v>
      </c>
      <c r="EA45" s="485" t="e">
        <f t="shared" si="87"/>
        <v>#REF!</v>
      </c>
      <c r="EB45" s="403" t="e">
        <f t="shared" si="33"/>
        <v>#REF!</v>
      </c>
      <c r="EC45" s="487">
        <v>4584</v>
      </c>
      <c r="ED45" s="485" t="e">
        <f t="shared" si="88"/>
        <v>#REF!</v>
      </c>
      <c r="EE45" s="403" t="e">
        <f t="shared" si="34"/>
        <v>#REF!</v>
      </c>
      <c r="EF45" s="487">
        <v>1332</v>
      </c>
      <c r="EG45" s="485" t="e">
        <f t="shared" si="89"/>
        <v>#REF!</v>
      </c>
      <c r="EH45" s="403" t="e">
        <f t="shared" si="35"/>
        <v>#REF!</v>
      </c>
      <c r="EI45" s="487">
        <v>4574</v>
      </c>
      <c r="EJ45" s="485" t="e">
        <f t="shared" si="90"/>
        <v>#REF!</v>
      </c>
      <c r="EK45" s="403" t="e">
        <f t="shared" si="36"/>
        <v>#REF!</v>
      </c>
      <c r="EL45" s="487">
        <v>2778</v>
      </c>
      <c r="EM45" s="485" t="e">
        <f t="shared" si="91"/>
        <v>#REF!</v>
      </c>
      <c r="EN45" s="403" t="e">
        <f t="shared" si="37"/>
        <v>#REF!</v>
      </c>
    </row>
  </sheetData>
  <mergeCells count="55">
    <mergeCell ref="BI7:BK7"/>
    <mergeCell ref="BL7:BN7"/>
    <mergeCell ref="BO7:BQ7"/>
    <mergeCell ref="BR7:BT7"/>
    <mergeCell ref="BU7:BW7"/>
    <mergeCell ref="DW7:DY7"/>
    <mergeCell ref="DZ7:EB7"/>
    <mergeCell ref="EC7:EE7"/>
    <mergeCell ref="BX7:BZ7"/>
    <mergeCell ref="CA7:CC7"/>
    <mergeCell ref="CD7:CF7"/>
    <mergeCell ref="CG7:CI7"/>
    <mergeCell ref="CJ7:CL7"/>
    <mergeCell ref="DH7:DJ7"/>
    <mergeCell ref="DK7:DM7"/>
    <mergeCell ref="DN7:DP7"/>
    <mergeCell ref="DQ7:DS7"/>
    <mergeCell ref="DT7:DV7"/>
    <mergeCell ref="EF7:EH7"/>
    <mergeCell ref="EI7:EK7"/>
    <mergeCell ref="EL7:EN7"/>
    <mergeCell ref="AZ7:BB7"/>
    <mergeCell ref="AK7:AM7"/>
    <mergeCell ref="AN7:AP7"/>
    <mergeCell ref="AQ7:AS7"/>
    <mergeCell ref="AT7:AV7"/>
    <mergeCell ref="AW7:AY7"/>
    <mergeCell ref="BC7:BE7"/>
    <mergeCell ref="BF7:BH7"/>
    <mergeCell ref="CM7:CO7"/>
    <mergeCell ref="CP7:CR7"/>
    <mergeCell ref="CS7:CU7"/>
    <mergeCell ref="CV7:CX7"/>
    <mergeCell ref="CY7:DA7"/>
    <mergeCell ref="B10:B17"/>
    <mergeCell ref="B18:B25"/>
    <mergeCell ref="B26:B35"/>
    <mergeCell ref="B36:B45"/>
    <mergeCell ref="J7:L7"/>
    <mergeCell ref="AH7:AJ7"/>
    <mergeCell ref="Y7:AA7"/>
    <mergeCell ref="AB7:AD7"/>
    <mergeCell ref="AE7:AG7"/>
    <mergeCell ref="J2:K2"/>
    <mergeCell ref="A3:AA4"/>
    <mergeCell ref="A6:A9"/>
    <mergeCell ref="C6:C9"/>
    <mergeCell ref="B6:B9"/>
    <mergeCell ref="M7:O7"/>
    <mergeCell ref="P7:R7"/>
    <mergeCell ref="S7:U7"/>
    <mergeCell ref="V7:X7"/>
    <mergeCell ref="J6:EN6"/>
    <mergeCell ref="DB7:DD7"/>
    <mergeCell ref="DE7:DG7"/>
  </mergeCells>
  <pageMargins left="0.7" right="0.7" top="0.75" bottom="0.75" header="0.3" footer="0.3"/>
  <pageSetup paperSize="9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opLeftCell="A1262" workbookViewId="0">
      <selection activeCell="C13" sqref="C13:C16"/>
    </sheetView>
  </sheetViews>
  <sheetFormatPr defaultRowHeight="14.4" x14ac:dyDescent="0.3"/>
  <cols>
    <col min="1" max="4" width="4.6640625" customWidth="1"/>
    <col min="5" max="5" width="5.44140625" customWidth="1"/>
    <col min="6" max="6" width="46.33203125" customWidth="1"/>
    <col min="7" max="7" width="10.33203125" customWidth="1"/>
    <col min="8" max="8" width="7.44140625" customWidth="1"/>
    <col min="9" max="9" width="24.5546875" customWidth="1"/>
    <col min="10" max="10" width="15.88671875" customWidth="1"/>
    <col min="11" max="13" width="12.5546875" customWidth="1"/>
    <col min="14" max="14" width="13.88671875" customWidth="1"/>
    <col min="15" max="15" width="13.44140625" customWidth="1"/>
    <col min="16" max="16" width="13.6640625" customWidth="1"/>
    <col min="17" max="17" width="14" customWidth="1"/>
    <col min="18" max="18" width="13.6640625" customWidth="1"/>
    <col min="19" max="19" width="17.5546875" customWidth="1"/>
    <col min="20" max="20" width="13" customWidth="1"/>
    <col min="21" max="21" width="13.6640625" customWidth="1"/>
    <col min="22" max="22" width="13.44140625" customWidth="1"/>
    <col min="23" max="23" width="13.5546875" customWidth="1"/>
    <col min="24" max="24" width="13.88671875" customWidth="1"/>
    <col min="25" max="26" width="13.5546875" customWidth="1"/>
    <col min="27" max="29" width="11.88671875" customWidth="1"/>
  </cols>
  <sheetData>
    <row r="1" spans="1:29" ht="15" x14ac:dyDescent="0.25">
      <c r="P1" t="s">
        <v>229</v>
      </c>
    </row>
    <row r="2" spans="1:29" x14ac:dyDescent="0.3">
      <c r="E2" s="629" t="s">
        <v>272</v>
      </c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  <c r="Z2" s="630"/>
      <c r="AA2" s="630"/>
      <c r="AB2" s="630"/>
      <c r="AC2" s="630"/>
    </row>
    <row r="3" spans="1:29" x14ac:dyDescent="0.3"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0"/>
      <c r="R3" s="630"/>
      <c r="S3" s="630"/>
      <c r="T3" s="630"/>
      <c r="U3" s="630"/>
      <c r="V3" s="630"/>
      <c r="W3" s="630"/>
      <c r="X3" s="630"/>
      <c r="Y3" s="630"/>
      <c r="Z3" s="630"/>
      <c r="AA3" s="630"/>
      <c r="AB3" s="630"/>
      <c r="AC3" s="630"/>
    </row>
    <row r="4" spans="1:29" ht="16.5" thickBot="1" x14ac:dyDescent="0.3">
      <c r="E4" s="52"/>
      <c r="F4" s="52"/>
      <c r="G4" s="53"/>
      <c r="H4" s="53"/>
      <c r="I4" s="53"/>
      <c r="J4" s="53"/>
      <c r="K4" s="53"/>
      <c r="L4" s="53"/>
      <c r="M4" s="53"/>
    </row>
    <row r="5" spans="1:29" ht="15.75" customHeight="1" x14ac:dyDescent="0.3">
      <c r="A5" s="649" t="s">
        <v>92</v>
      </c>
      <c r="B5" s="631" t="s">
        <v>160</v>
      </c>
      <c r="C5" s="632"/>
      <c r="D5" s="633"/>
      <c r="E5" s="641" t="s">
        <v>51</v>
      </c>
      <c r="F5" s="641" t="s">
        <v>101</v>
      </c>
      <c r="G5" s="641" t="s">
        <v>3</v>
      </c>
      <c r="H5" s="324"/>
      <c r="I5" s="324" t="s">
        <v>12</v>
      </c>
      <c r="J5" s="324" t="s">
        <v>144</v>
      </c>
      <c r="K5" s="325" t="s">
        <v>103</v>
      </c>
      <c r="L5" s="341"/>
      <c r="M5" s="341"/>
      <c r="N5" s="325" t="s">
        <v>144</v>
      </c>
      <c r="O5" s="325" t="s">
        <v>144</v>
      </c>
      <c r="P5" s="325" t="s">
        <v>144</v>
      </c>
      <c r="Q5" s="325" t="s">
        <v>144</v>
      </c>
      <c r="R5" s="325" t="s">
        <v>144</v>
      </c>
      <c r="S5" s="325" t="s">
        <v>144</v>
      </c>
      <c r="T5" s="325" t="s">
        <v>144</v>
      </c>
      <c r="U5" s="325" t="s">
        <v>144</v>
      </c>
      <c r="V5" s="325" t="s">
        <v>144</v>
      </c>
      <c r="W5" s="325" t="s">
        <v>144</v>
      </c>
      <c r="X5" s="325" t="s">
        <v>144</v>
      </c>
      <c r="Y5" s="325" t="s">
        <v>144</v>
      </c>
      <c r="Z5" s="325" t="s">
        <v>144</v>
      </c>
      <c r="AA5" s="325" t="s">
        <v>144</v>
      </c>
      <c r="AB5" s="325" t="s">
        <v>144</v>
      </c>
      <c r="AC5" s="326" t="s">
        <v>144</v>
      </c>
    </row>
    <row r="6" spans="1:29" ht="15.75" customHeight="1" x14ac:dyDescent="0.3">
      <c r="A6" s="650"/>
      <c r="B6" s="634"/>
      <c r="C6" s="635"/>
      <c r="D6" s="636"/>
      <c r="E6" s="642"/>
      <c r="F6" s="642"/>
      <c r="G6" s="642"/>
      <c r="H6" s="327" t="s">
        <v>54</v>
      </c>
      <c r="I6" s="328" t="s">
        <v>103</v>
      </c>
      <c r="J6" s="328" t="s">
        <v>273</v>
      </c>
      <c r="K6" s="328" t="s">
        <v>148</v>
      </c>
      <c r="L6" s="345"/>
      <c r="M6" s="345"/>
      <c r="N6" s="279" t="s">
        <v>237</v>
      </c>
      <c r="O6" s="279" t="s">
        <v>237</v>
      </c>
      <c r="P6" s="279" t="s">
        <v>237</v>
      </c>
      <c r="Q6" s="279" t="s">
        <v>237</v>
      </c>
      <c r="R6" s="279" t="s">
        <v>237</v>
      </c>
      <c r="S6" s="279" t="s">
        <v>237</v>
      </c>
      <c r="T6" s="279" t="s">
        <v>237</v>
      </c>
      <c r="U6" s="279" t="s">
        <v>237</v>
      </c>
      <c r="V6" s="279" t="s">
        <v>237</v>
      </c>
      <c r="W6" s="279" t="s">
        <v>237</v>
      </c>
      <c r="X6" s="279" t="s">
        <v>237</v>
      </c>
      <c r="Y6" s="279" t="s">
        <v>237</v>
      </c>
      <c r="Z6" s="279" t="s">
        <v>237</v>
      </c>
      <c r="AA6" s="279" t="s">
        <v>237</v>
      </c>
      <c r="AB6" s="279" t="s">
        <v>237</v>
      </c>
      <c r="AC6" s="329" t="s">
        <v>237</v>
      </c>
    </row>
    <row r="7" spans="1:29" ht="16.5" customHeight="1" x14ac:dyDescent="0.3">
      <c r="A7" s="650"/>
      <c r="B7" s="637"/>
      <c r="C7" s="635"/>
      <c r="D7" s="636"/>
      <c r="E7" s="642"/>
      <c r="F7" s="642"/>
      <c r="G7" s="642"/>
      <c r="H7" s="328" t="s">
        <v>31</v>
      </c>
      <c r="I7" s="328" t="s">
        <v>105</v>
      </c>
      <c r="J7" s="328" t="s">
        <v>62</v>
      </c>
      <c r="K7" s="328" t="s">
        <v>275</v>
      </c>
      <c r="L7" s="345"/>
      <c r="M7" s="345"/>
      <c r="N7" s="279" t="s">
        <v>236</v>
      </c>
      <c r="O7" s="279" t="s">
        <v>236</v>
      </c>
      <c r="P7" s="279" t="s">
        <v>236</v>
      </c>
      <c r="Q7" s="279" t="s">
        <v>236</v>
      </c>
      <c r="R7" s="279" t="s">
        <v>236</v>
      </c>
      <c r="S7" s="279" t="s">
        <v>236</v>
      </c>
      <c r="T7" s="279" t="s">
        <v>236</v>
      </c>
      <c r="U7" s="279" t="s">
        <v>236</v>
      </c>
      <c r="V7" s="279" t="s">
        <v>236</v>
      </c>
      <c r="W7" s="279" t="s">
        <v>236</v>
      </c>
      <c r="X7" s="279" t="s">
        <v>236</v>
      </c>
      <c r="Y7" s="279" t="s">
        <v>236</v>
      </c>
      <c r="Z7" s="279" t="s">
        <v>236</v>
      </c>
      <c r="AA7" s="279" t="s">
        <v>236</v>
      </c>
      <c r="AB7" s="279" t="s">
        <v>236</v>
      </c>
      <c r="AC7" s="329" t="s">
        <v>236</v>
      </c>
    </row>
    <row r="8" spans="1:29" ht="15.75" customHeight="1" thickBot="1" x14ac:dyDescent="0.35">
      <c r="A8" s="651"/>
      <c r="B8" s="638"/>
      <c r="C8" s="639"/>
      <c r="D8" s="640"/>
      <c r="E8" s="643"/>
      <c r="F8" s="643"/>
      <c r="G8" s="643"/>
      <c r="H8" s="330"/>
      <c r="I8" s="330" t="s">
        <v>149</v>
      </c>
      <c r="J8" s="330" t="s">
        <v>274</v>
      </c>
      <c r="K8" s="330" t="s">
        <v>274</v>
      </c>
      <c r="L8" s="342"/>
      <c r="M8" s="342"/>
      <c r="N8" s="331" t="s">
        <v>238</v>
      </c>
      <c r="O8" s="332" t="s">
        <v>239</v>
      </c>
      <c r="P8" s="333" t="s">
        <v>258</v>
      </c>
      <c r="Q8" s="334" t="s">
        <v>259</v>
      </c>
      <c r="R8" s="335" t="s">
        <v>260</v>
      </c>
      <c r="S8" s="336" t="s">
        <v>261</v>
      </c>
      <c r="T8" s="331" t="s">
        <v>262</v>
      </c>
      <c r="U8" s="333" t="s">
        <v>263</v>
      </c>
      <c r="V8" s="334" t="s">
        <v>264</v>
      </c>
      <c r="W8" s="335" t="s">
        <v>265</v>
      </c>
      <c r="X8" s="336" t="s">
        <v>266</v>
      </c>
      <c r="Y8" s="331" t="s">
        <v>267</v>
      </c>
      <c r="Z8" s="333" t="s">
        <v>268</v>
      </c>
      <c r="AA8" s="334" t="s">
        <v>269</v>
      </c>
      <c r="AB8" s="335" t="s">
        <v>270</v>
      </c>
      <c r="AC8" s="337" t="s">
        <v>271</v>
      </c>
    </row>
    <row r="9" spans="1:29" ht="15.75" customHeight="1" x14ac:dyDescent="0.3">
      <c r="A9" s="653">
        <v>1</v>
      </c>
      <c r="B9" s="652" t="s">
        <v>172</v>
      </c>
      <c r="C9" s="656" t="s">
        <v>173</v>
      </c>
      <c r="D9" s="658" t="s">
        <v>96</v>
      </c>
      <c r="E9" s="307">
        <v>1</v>
      </c>
      <c r="F9" s="313" t="s">
        <v>112</v>
      </c>
      <c r="G9" s="316">
        <f>'MADRASAH  KLAS X SISWA '!K9</f>
        <v>394136</v>
      </c>
      <c r="H9" s="317">
        <f>'MADRASAH  KLAS X SISWA '!$M$9</f>
        <v>184</v>
      </c>
      <c r="I9" s="318">
        <f>'MADRASAH  KLAS X SISWA '!N53</f>
        <v>4330367015.9029493</v>
      </c>
      <c r="J9" s="319">
        <f>'MADRASAH  KLAS X SISWA '!N54</f>
        <v>10986.986765743168</v>
      </c>
      <c r="K9" s="320">
        <f>'MADRASAH  KLAS X SISWA '!N55</f>
        <v>58.441418966718977</v>
      </c>
      <c r="L9" s="320"/>
      <c r="M9" s="320"/>
      <c r="N9" s="321">
        <f>'CTK &amp; KIRIM'!L10</f>
        <v>13734.967906953178</v>
      </c>
      <c r="O9" s="322">
        <f>'CTK &amp; KIRIM'!O10</f>
        <v>18985.26459495318</v>
      </c>
      <c r="P9" s="322">
        <f>'CTK &amp; KIRIM'!R10</f>
        <v>18591.49234335318</v>
      </c>
      <c r="Q9" s="322">
        <f>'CTK &amp; KIRIM'!U10</f>
        <v>15178.799496153179</v>
      </c>
      <c r="R9" s="322">
        <f>'CTK &amp; KIRIM'!X10</f>
        <v>15441.314330553178</v>
      </c>
      <c r="S9" s="322">
        <f>'CTK &amp; KIRIM'!AA10</f>
        <v>15703.829164953178</v>
      </c>
      <c r="T9" s="322">
        <f>'CTK &amp; KIRIM'!AD10</f>
        <v>15966.343999353179</v>
      </c>
      <c r="U9" s="322">
        <f>'CTK &amp; KIRIM'!AG10</f>
        <v>15441.314330553178</v>
      </c>
      <c r="V9" s="322">
        <f>'CTK &amp; KIRIM'!AJ10</f>
        <v>15703.829164953178</v>
      </c>
      <c r="W9" s="322">
        <f>'CTK &amp; KIRIM'!AM10</f>
        <v>14522.512410153178</v>
      </c>
      <c r="X9" s="322">
        <f>'CTK &amp; KIRIM'!AP10</f>
        <v>18985.26459495318</v>
      </c>
      <c r="Y9" s="322">
        <f>'CTK &amp; KIRIM'!AS10</f>
        <v>19641.551680953176</v>
      </c>
      <c r="Z9" s="322">
        <f>'CTK &amp; KIRIM'!AV10</f>
        <v>18328.977508953179</v>
      </c>
      <c r="AA9" s="322">
        <f>'CTK &amp; KIRIM'!AY10</f>
        <v>20035.323932553179</v>
      </c>
      <c r="AB9" s="322">
        <f>'CTK &amp; KIRIM'!BB10</f>
        <v>28435.798633353181</v>
      </c>
      <c r="AC9" s="323">
        <f>'CTK &amp; KIRIM'!BE10</f>
        <v>28435.798633353181</v>
      </c>
    </row>
    <row r="10" spans="1:29" ht="15.75" customHeight="1" x14ac:dyDescent="0.3">
      <c r="A10" s="654"/>
      <c r="B10" s="567"/>
      <c r="C10" s="657"/>
      <c r="D10" s="659"/>
      <c r="E10" s="202">
        <v>2</v>
      </c>
      <c r="F10" s="309" t="s">
        <v>113</v>
      </c>
      <c r="G10" s="208">
        <f>'MADRASAH  KLAS X SISWA '!K72</f>
        <v>394136</v>
      </c>
      <c r="H10" s="209">
        <f>'MADRASAH  KLAS X SISWA '!M72</f>
        <v>166</v>
      </c>
      <c r="I10" s="210">
        <f>'MADRASAH  KLAS X SISWA '!N116</f>
        <v>4120113476.3364177</v>
      </c>
      <c r="J10" s="211">
        <f t="shared" ref="J10:J44" si="0">I10/G10</f>
        <v>10453.532476953178</v>
      </c>
      <c r="K10" s="212">
        <f t="shared" ref="K10:K44" si="1">J10/(H10+4)</f>
        <v>61.49136751148928</v>
      </c>
      <c r="L10" s="212"/>
      <c r="M10" s="212"/>
      <c r="N10" s="289">
        <f>'CTK &amp; KIRIM'!L11</f>
        <v>13433.598429453177</v>
      </c>
      <c r="O10" s="290">
        <f>'CTK &amp; KIRIM'!O11</f>
        <v>18201.70395345318</v>
      </c>
      <c r="P10" s="290">
        <f>'CTK &amp; KIRIM'!R11</f>
        <v>17844.096039153177</v>
      </c>
      <c r="Q10" s="290">
        <f>'CTK &amp; KIRIM'!U11</f>
        <v>14744.827448553177</v>
      </c>
      <c r="R10" s="290">
        <f>'CTK &amp; KIRIM'!X11</f>
        <v>14983.232724753178</v>
      </c>
      <c r="S10" s="290">
        <f>'CTK &amp; KIRIM'!AA11</f>
        <v>15221.638000953179</v>
      </c>
      <c r="T10" s="290">
        <f>'CTK &amp; KIRIM'!AD11</f>
        <v>15460.043277153178</v>
      </c>
      <c r="U10" s="290">
        <f>'CTK &amp; KIRIM'!AG11</f>
        <v>14983.232724753178</v>
      </c>
      <c r="V10" s="290">
        <f>'CTK &amp; KIRIM'!AJ11</f>
        <v>15221.638000953179</v>
      </c>
      <c r="W10" s="290">
        <f>'CTK &amp; KIRIM'!AM11</f>
        <v>14148.814258053178</v>
      </c>
      <c r="X10" s="290">
        <f>'CTK &amp; KIRIM'!AP11</f>
        <v>18201.70395345318</v>
      </c>
      <c r="Y10" s="290">
        <f>'CTK &amp; KIRIM'!AS11</f>
        <v>18797.717143953174</v>
      </c>
      <c r="Z10" s="290">
        <f>'CTK &amp; KIRIM'!AV11</f>
        <v>17605.690762953178</v>
      </c>
      <c r="AA10" s="290">
        <f>'CTK &amp; KIRIM'!AY11</f>
        <v>19155.325058253176</v>
      </c>
      <c r="AB10" s="290">
        <f>'CTK &amp; KIRIM'!BB11</f>
        <v>26784.293896653173</v>
      </c>
      <c r="AC10" s="297">
        <f>'CTK &amp; KIRIM'!BE11</f>
        <v>26784.293896653176</v>
      </c>
    </row>
    <row r="11" spans="1:29" ht="16.5" customHeight="1" x14ac:dyDescent="0.3">
      <c r="A11" s="654"/>
      <c r="B11" s="567"/>
      <c r="C11" s="657"/>
      <c r="D11" s="659"/>
      <c r="E11" s="203">
        <v>3</v>
      </c>
      <c r="F11" s="309" t="s">
        <v>114</v>
      </c>
      <c r="G11" s="208">
        <f>'MADRASAH  KLAS X SISWA '!K134</f>
        <v>10000</v>
      </c>
      <c r="H11" s="209">
        <f>'MADRASAH  KLAS X SISWA '!M134</f>
        <v>158</v>
      </c>
      <c r="I11" s="210">
        <f>'MADRASAH  KLAS X SISWA '!N178</f>
        <v>114540683.56962001</v>
      </c>
      <c r="J11" s="211">
        <f t="shared" si="0"/>
        <v>11454.068356962001</v>
      </c>
      <c r="K11" s="212">
        <f t="shared" si="1"/>
        <v>70.704125660259265</v>
      </c>
      <c r="L11" s="212"/>
      <c r="M11" s="212"/>
      <c r="N11" s="289">
        <f>'CTK &amp; KIRIM'!L12</f>
        <v>14300.192319462001</v>
      </c>
      <c r="O11" s="290">
        <f>'CTK &amp; KIRIM'!O12</f>
        <v>18853.990659462001</v>
      </c>
      <c r="P11" s="290">
        <f>'CTK &amp; KIRIM'!R12</f>
        <v>18512.455783962003</v>
      </c>
      <c r="Q11" s="290">
        <f>'CTK &amp; KIRIM'!U12</f>
        <v>15552.486862962</v>
      </c>
      <c r="R11" s="290">
        <f>'CTK &amp; KIRIM'!X12</f>
        <v>15780.176779962001</v>
      </c>
      <c r="S11" s="290">
        <f>'CTK &amp; KIRIM'!AA12</f>
        <v>16007.866696962003</v>
      </c>
      <c r="T11" s="290">
        <f>'CTK &amp; KIRIM'!AD12</f>
        <v>16235.556613962</v>
      </c>
      <c r="U11" s="290">
        <f>'CTK &amp; KIRIM'!AG12</f>
        <v>15780.176779962003</v>
      </c>
      <c r="V11" s="290">
        <f>'CTK &amp; KIRIM'!AJ12</f>
        <v>16007.866696962003</v>
      </c>
      <c r="W11" s="290">
        <f>'CTK &amp; KIRIM'!AM12</f>
        <v>14983.262070462</v>
      </c>
      <c r="X11" s="290">
        <f>'CTK &amp; KIRIM'!AP12</f>
        <v>18853.990659462001</v>
      </c>
      <c r="Y11" s="290">
        <f>'CTK &amp; KIRIM'!AS12</f>
        <v>19423.215451962002</v>
      </c>
      <c r="Z11" s="290">
        <f>'CTK &amp; KIRIM'!AV12</f>
        <v>18284.765866962</v>
      </c>
      <c r="AA11" s="290">
        <f>'CTK &amp; KIRIM'!AY12</f>
        <v>19764.750327462003</v>
      </c>
      <c r="AB11" s="290">
        <f>'CTK &amp; KIRIM'!BB12</f>
        <v>27050.827671462001</v>
      </c>
      <c r="AC11" s="297">
        <f>'CTK &amp; KIRIM'!BE12</f>
        <v>27050.827671462001</v>
      </c>
    </row>
    <row r="12" spans="1:29" ht="16.5" customHeight="1" thickBot="1" x14ac:dyDescent="0.35">
      <c r="A12" s="654"/>
      <c r="B12" s="567"/>
      <c r="C12" s="657"/>
      <c r="D12" s="660"/>
      <c r="E12" s="304">
        <v>4</v>
      </c>
      <c r="F12" s="310" t="s">
        <v>115</v>
      </c>
      <c r="G12" s="208">
        <f>'MADRASAH  KLAS X SISWA '!K196</f>
        <v>10000</v>
      </c>
      <c r="H12" s="209">
        <f>'MADRASAH  KLAS X SISWA '!M196</f>
        <v>151</v>
      </c>
      <c r="I12" s="210">
        <f>'MADRASAH  KLAS X SISWA '!N240</f>
        <v>109974454.24792202</v>
      </c>
      <c r="J12" s="211">
        <f t="shared" si="0"/>
        <v>10997.445424792202</v>
      </c>
      <c r="K12" s="212">
        <f t="shared" si="1"/>
        <v>70.951260805110977</v>
      </c>
      <c r="L12" s="212"/>
      <c r="M12" s="212"/>
      <c r="N12" s="289">
        <f>'CTK &amp; KIRIM'!L13</f>
        <v>13726.370146042202</v>
      </c>
      <c r="O12" s="290">
        <f>'CTK &amp; KIRIM'!O13</f>
        <v>18092.649700042202</v>
      </c>
      <c r="P12" s="290">
        <f>'CTK &amp; KIRIM'!R13</f>
        <v>17765.178733492201</v>
      </c>
      <c r="Q12" s="290">
        <f>'CTK &amp; KIRIM'!U13</f>
        <v>14927.097023392202</v>
      </c>
      <c r="R12" s="290">
        <f>'CTK &amp; KIRIM'!X13</f>
        <v>15145.411001092203</v>
      </c>
      <c r="S12" s="290">
        <f>'CTK &amp; KIRIM'!AA13</f>
        <v>15363.724978792205</v>
      </c>
      <c r="T12" s="290">
        <f>'CTK &amp; KIRIM'!AD13</f>
        <v>15582.038956492202</v>
      </c>
      <c r="U12" s="290">
        <f>'CTK &amp; KIRIM'!AG13</f>
        <v>15145.411001092201</v>
      </c>
      <c r="V12" s="290">
        <f>'CTK &amp; KIRIM'!AJ13</f>
        <v>15363.724978792203</v>
      </c>
      <c r="W12" s="290">
        <f>'CTK &amp; KIRIM'!AM13</f>
        <v>14381.312079142202</v>
      </c>
      <c r="X12" s="290">
        <f>'CTK &amp; KIRIM'!AP13</f>
        <v>18092.649700042202</v>
      </c>
      <c r="Y12" s="290">
        <f>'CTK &amp; KIRIM'!AS13</f>
        <v>18638.434644292203</v>
      </c>
      <c r="Z12" s="290">
        <f>'CTK &amp; KIRIM'!AV13</f>
        <v>17546.864755792201</v>
      </c>
      <c r="AA12" s="290">
        <f>'CTK &amp; KIRIM'!AY13</f>
        <v>18965.905610842201</v>
      </c>
      <c r="AB12" s="290">
        <f>'CTK &amp; KIRIM'!BB13</f>
        <v>25951.952897242205</v>
      </c>
      <c r="AC12" s="297">
        <f>'CTK &amp; KIRIM'!BE13</f>
        <v>25951.952897242205</v>
      </c>
    </row>
    <row r="13" spans="1:29" ht="15.75" customHeight="1" x14ac:dyDescent="0.3">
      <c r="A13" s="654"/>
      <c r="B13" s="567"/>
      <c r="C13" s="645" t="s">
        <v>182</v>
      </c>
      <c r="D13" s="645" t="s">
        <v>96</v>
      </c>
      <c r="E13" s="201">
        <v>1</v>
      </c>
      <c r="F13" s="311" t="s">
        <v>116</v>
      </c>
      <c r="G13" s="208">
        <f>'MADRASAH  KLAS X SISWA '!K258</f>
        <v>10000</v>
      </c>
      <c r="H13" s="221">
        <f>'MADRASAH  KLAS X SISWA '!M258</f>
        <v>123</v>
      </c>
      <c r="I13" s="210">
        <f>'MADRASAH  KLAS X SISWA '!N302</f>
        <v>91212996.961129993</v>
      </c>
      <c r="J13" s="211">
        <f t="shared" si="0"/>
        <v>9121.2996961129993</v>
      </c>
      <c r="K13" s="212">
        <f t="shared" si="1"/>
        <v>71.821257449708654</v>
      </c>
      <c r="L13" s="212"/>
      <c r="M13" s="212"/>
      <c r="N13" s="290">
        <f>'CTK &amp; KIRIM'!L14</f>
        <v>11381.427452362999</v>
      </c>
      <c r="O13" s="290">
        <f>'CTK &amp; KIRIM'!O14</f>
        <v>14997.631862363</v>
      </c>
      <c r="P13" s="290">
        <f>'CTK &amp; KIRIM'!R14</f>
        <v>14726.416531612998</v>
      </c>
      <c r="Q13" s="290">
        <f>'CTK &amp; KIRIM'!U14</f>
        <v>12375.883665112999</v>
      </c>
      <c r="R13" s="290">
        <f>'CTK &amp; KIRIM'!X14</f>
        <v>12556.693885613</v>
      </c>
      <c r="S13" s="290">
        <f>'CTK &amp; KIRIM'!AA14</f>
        <v>12737.504106113</v>
      </c>
      <c r="T13" s="290">
        <f>'CTK &amp; KIRIM'!AD14</f>
        <v>12918.314326612999</v>
      </c>
      <c r="U13" s="290">
        <f>'CTK &amp; KIRIM'!AG14</f>
        <v>12556.693885612998</v>
      </c>
      <c r="V13" s="290">
        <f>'CTK &amp; KIRIM'!AJ14</f>
        <v>12737.504106113</v>
      </c>
      <c r="W13" s="290">
        <f>'CTK &amp; KIRIM'!AM14</f>
        <v>11923.858113863</v>
      </c>
      <c r="X13" s="290">
        <f>'CTK &amp; KIRIM'!AP14</f>
        <v>14997.631862363</v>
      </c>
      <c r="Y13" s="290">
        <f>'CTK &amp; KIRIM'!AS14</f>
        <v>15449.657413612998</v>
      </c>
      <c r="Z13" s="290">
        <f>'CTK &amp; KIRIM'!AV14</f>
        <v>14545.606311112999</v>
      </c>
      <c r="AA13" s="290">
        <f>'CTK &amp; KIRIM'!AY14</f>
        <v>15720.872744362998</v>
      </c>
      <c r="AB13" s="290">
        <f>'CTK &amp; KIRIM'!BB14</f>
        <v>21506.799800362998</v>
      </c>
      <c r="AC13" s="297">
        <f>'CTK &amp; KIRIM'!BE14</f>
        <v>21506.799800362998</v>
      </c>
    </row>
    <row r="14" spans="1:29" ht="16.5" customHeight="1" x14ac:dyDescent="0.3">
      <c r="A14" s="654"/>
      <c r="B14" s="567"/>
      <c r="C14" s="646"/>
      <c r="D14" s="647"/>
      <c r="E14" s="202">
        <v>2</v>
      </c>
      <c r="F14" s="309" t="s">
        <v>119</v>
      </c>
      <c r="G14" s="208">
        <f>'MADRASAH  KLAS X SISWA '!K320</f>
        <v>10000</v>
      </c>
      <c r="H14" s="209">
        <f>'MADRASAH  KLAS X SISWA '!M320</f>
        <v>128</v>
      </c>
      <c r="I14" s="210">
        <f>'MADRASAH  KLAS X SISWA '!N364</f>
        <v>94464767.905200005</v>
      </c>
      <c r="J14" s="211">
        <f t="shared" si="0"/>
        <v>9446.4767905200006</v>
      </c>
      <c r="K14" s="212">
        <f t="shared" si="1"/>
        <v>71.564218109999999</v>
      </c>
      <c r="L14" s="212"/>
      <c r="M14" s="212"/>
      <c r="N14" s="290">
        <f>'CTK &amp; KIRIM'!L15</f>
        <v>11790.318290520001</v>
      </c>
      <c r="O14" s="290">
        <f>'CTK &amp; KIRIM'!O15</f>
        <v>15540.464690520001</v>
      </c>
      <c r="P14" s="290">
        <f>'CTK &amp; KIRIM'!R15</f>
        <v>15259.203710520002</v>
      </c>
      <c r="Q14" s="290">
        <f>'CTK &amp; KIRIM'!U15</f>
        <v>12821.608550520001</v>
      </c>
      <c r="R14" s="290">
        <f>'CTK &amp; KIRIM'!X15</f>
        <v>13009.11587052</v>
      </c>
      <c r="S14" s="290">
        <f>'CTK &amp; KIRIM'!AA15</f>
        <v>13196.62319052</v>
      </c>
      <c r="T14" s="290">
        <f>'CTK &amp; KIRIM'!AD15</f>
        <v>13384.130510520001</v>
      </c>
      <c r="U14" s="290">
        <f>'CTK &amp; KIRIM'!AG15</f>
        <v>13009.115870520001</v>
      </c>
      <c r="V14" s="290">
        <f>'CTK &amp; KIRIM'!AJ15</f>
        <v>13196.62319052</v>
      </c>
      <c r="W14" s="290">
        <f>'CTK &amp; KIRIM'!AM15</f>
        <v>12352.840250520001</v>
      </c>
      <c r="X14" s="290">
        <f>'CTK &amp; KIRIM'!AP15</f>
        <v>15540.464690520001</v>
      </c>
      <c r="Y14" s="290">
        <f>'CTK &amp; KIRIM'!AS15</f>
        <v>16009.232990520002</v>
      </c>
      <c r="Z14" s="290">
        <f>'CTK &amp; KIRIM'!AV15</f>
        <v>15071.696390520001</v>
      </c>
      <c r="AA14" s="290">
        <f>'CTK &amp; KIRIM'!AY15</f>
        <v>16290.493970520001</v>
      </c>
      <c r="AB14" s="290">
        <f>'CTK &amp; KIRIM'!BB15</f>
        <v>22290.728210520003</v>
      </c>
      <c r="AC14" s="297">
        <f>'CTK &amp; KIRIM'!BE15</f>
        <v>22290.728210519999</v>
      </c>
    </row>
    <row r="15" spans="1:29" ht="16.5" customHeight="1" x14ac:dyDescent="0.3">
      <c r="A15" s="654"/>
      <c r="B15" s="567"/>
      <c r="C15" s="646"/>
      <c r="D15" s="647"/>
      <c r="E15" s="203">
        <v>3</v>
      </c>
      <c r="F15" s="309" t="s">
        <v>137</v>
      </c>
      <c r="G15" s="226">
        <f>'MADRASAH  KLAS X SISWA '!K382</f>
        <v>10000</v>
      </c>
      <c r="H15" s="227">
        <f>'MADRASAH  KLAS X SISWA '!M382</f>
        <v>177</v>
      </c>
      <c r="I15" s="210">
        <f>'MADRASAH  KLAS X SISWA '!N426</f>
        <v>127448953.15708601</v>
      </c>
      <c r="J15" s="228">
        <f t="shared" si="0"/>
        <v>12744.895315708602</v>
      </c>
      <c r="K15" s="229">
        <f t="shared" si="1"/>
        <v>70.413786274633154</v>
      </c>
      <c r="L15" s="229"/>
      <c r="M15" s="229"/>
      <c r="N15" s="290">
        <f>'CTK &amp; KIRIM'!L16</f>
        <v>15909.131504458601</v>
      </c>
      <c r="O15" s="290">
        <f>'CTK &amp; KIRIM'!O16</f>
        <v>20971.909406458602</v>
      </c>
      <c r="P15" s="290">
        <f>'CTK &amp; KIRIM'!R16</f>
        <v>20592.201063808603</v>
      </c>
      <c r="Q15" s="290">
        <f>'CTK &amp; KIRIM'!U16</f>
        <v>17301.3954275086</v>
      </c>
      <c r="R15" s="290">
        <f>'CTK &amp; KIRIM'!X16</f>
        <v>17554.534322608604</v>
      </c>
      <c r="S15" s="290">
        <f>'CTK &amp; KIRIM'!AA16</f>
        <v>17807.673217708601</v>
      </c>
      <c r="T15" s="290">
        <f>'CTK &amp; KIRIM'!AD16</f>
        <v>18060.812112808602</v>
      </c>
      <c r="U15" s="290">
        <f>'CTK &amp; KIRIM'!AG16</f>
        <v>17554.534322608604</v>
      </c>
      <c r="V15" s="290">
        <f>'CTK &amp; KIRIM'!AJ16</f>
        <v>17807.673217708601</v>
      </c>
      <c r="W15" s="290">
        <f>'CTK &amp; KIRIM'!AM16</f>
        <v>16668.548189758603</v>
      </c>
      <c r="X15" s="290">
        <f>'CTK &amp; KIRIM'!AP16</f>
        <v>20971.909406458602</v>
      </c>
      <c r="Y15" s="290">
        <f>'CTK &amp; KIRIM'!AS16</f>
        <v>21604.756644208603</v>
      </c>
      <c r="Z15" s="290">
        <f>'CTK &amp; KIRIM'!AV16</f>
        <v>20339.062168708602</v>
      </c>
      <c r="AA15" s="290">
        <f>'CTK &amp; KIRIM'!AY16</f>
        <v>21984.464986858606</v>
      </c>
      <c r="AB15" s="290">
        <f>'CTK &amp; KIRIM'!BB16</f>
        <v>30084.909630058602</v>
      </c>
      <c r="AC15" s="297">
        <f>'CTK &amp; KIRIM'!BE16</f>
        <v>30084.909630058602</v>
      </c>
    </row>
    <row r="16" spans="1:29" ht="15.75" customHeight="1" thickBot="1" x14ac:dyDescent="0.35">
      <c r="A16" s="654"/>
      <c r="B16" s="567"/>
      <c r="C16" s="646"/>
      <c r="D16" s="648"/>
      <c r="E16" s="304">
        <v>4</v>
      </c>
      <c r="F16" s="312" t="s">
        <v>120</v>
      </c>
      <c r="G16" s="230">
        <f>'MADRASAH  KLAS X SISWA '!K444</f>
        <v>147487</v>
      </c>
      <c r="H16" s="231">
        <f>'MADRASAH  KLAS X SISWA '!M444</f>
        <v>124</v>
      </c>
      <c r="I16" s="224">
        <f>'MADRASAH  KLAS X SISWA '!N488</f>
        <v>1186128066.9398758</v>
      </c>
      <c r="J16" s="232">
        <f t="shared" si="0"/>
        <v>8042.2550254590296</v>
      </c>
      <c r="K16" s="233">
        <f t="shared" si="1"/>
        <v>62.830117386398669</v>
      </c>
      <c r="L16" s="233"/>
      <c r="M16" s="233"/>
      <c r="N16" s="290">
        <f>'CTK &amp; KIRIM'!L17</f>
        <v>10319.12553045903</v>
      </c>
      <c r="O16" s="290">
        <f>'CTK &amp; KIRIM'!O17</f>
        <v>13962.118338459029</v>
      </c>
      <c r="P16" s="290">
        <f>'CTK &amp; KIRIM'!R17</f>
        <v>13688.893877859029</v>
      </c>
      <c r="Q16" s="290">
        <f>'CTK &amp; KIRIM'!U17</f>
        <v>11320.948552659029</v>
      </c>
      <c r="R16" s="290">
        <f>'CTK &amp; KIRIM'!X17</f>
        <v>11503.09819305903</v>
      </c>
      <c r="S16" s="290">
        <f>'CTK &amp; KIRIM'!AA17</f>
        <v>11685.247833459029</v>
      </c>
      <c r="T16" s="290">
        <f>'CTK &amp; KIRIM'!AD17</f>
        <v>11867.39747385903</v>
      </c>
      <c r="U16" s="290">
        <f>'CTK &amp; KIRIM'!AG17</f>
        <v>11503.09819305903</v>
      </c>
      <c r="V16" s="290">
        <f>'CTK &amp; KIRIM'!AJ17</f>
        <v>11685.247833459029</v>
      </c>
      <c r="W16" s="290">
        <f>'CTK &amp; KIRIM'!AM17</f>
        <v>10865.574451659029</v>
      </c>
      <c r="X16" s="290">
        <f>'CTK &amp; KIRIM'!AP17</f>
        <v>13962.118338459029</v>
      </c>
      <c r="Y16" s="290">
        <f>'CTK &amp; KIRIM'!AS17</f>
        <v>14417.492439459031</v>
      </c>
      <c r="Z16" s="290">
        <f>'CTK &amp; KIRIM'!AV17</f>
        <v>13506.744237459028</v>
      </c>
      <c r="AA16" s="290">
        <f>'CTK &amp; KIRIM'!AY17</f>
        <v>14690.716900059029</v>
      </c>
      <c r="AB16" s="290">
        <f>'CTK &amp; KIRIM'!BB17</f>
        <v>20519.505392859031</v>
      </c>
      <c r="AC16" s="297">
        <f>'CTK &amp; KIRIM'!BE17</f>
        <v>20519.505392859028</v>
      </c>
    </row>
    <row r="17" spans="1:29" ht="15.75" customHeight="1" x14ac:dyDescent="0.3">
      <c r="A17" s="315">
        <v>2</v>
      </c>
      <c r="B17" s="655" t="s">
        <v>183</v>
      </c>
      <c r="C17" s="627" t="s">
        <v>173</v>
      </c>
      <c r="D17" s="645" t="s">
        <v>96</v>
      </c>
      <c r="E17" s="257">
        <v>1</v>
      </c>
      <c r="F17" s="311" t="s">
        <v>207</v>
      </c>
      <c r="G17" s="204" t="e">
        <f>#REF!</f>
        <v>#REF!</v>
      </c>
      <c r="H17" s="205">
        <v>168</v>
      </c>
      <c r="I17" s="206" t="e">
        <f>#REF!</f>
        <v>#REF!</v>
      </c>
      <c r="J17" s="207" t="e">
        <f t="shared" si="0"/>
        <v>#REF!</v>
      </c>
      <c r="K17" s="199" t="e">
        <f t="shared" si="1"/>
        <v>#REF!</v>
      </c>
      <c r="L17" s="320"/>
      <c r="M17" s="320"/>
      <c r="N17" s="291" t="e">
        <f>'CTK &amp; KIRIM'!L18</f>
        <v>#REF!</v>
      </c>
      <c r="O17" s="291" t="e">
        <f>'CTK &amp; KIRIM'!O18</f>
        <v>#REF!</v>
      </c>
      <c r="P17" s="291" t="e">
        <f>'CTK &amp; KIRIM'!R18</f>
        <v>#REF!</v>
      </c>
      <c r="Q17" s="291" t="e">
        <f>'CTK &amp; KIRIM'!U18</f>
        <v>#REF!</v>
      </c>
      <c r="R17" s="291" t="e">
        <f>'CTK &amp; KIRIM'!X18</f>
        <v>#REF!</v>
      </c>
      <c r="S17" s="291" t="e">
        <f>'CTK &amp; KIRIM'!AA18</f>
        <v>#REF!</v>
      </c>
      <c r="T17" s="291" t="e">
        <f>'CTK &amp; KIRIM'!AD18</f>
        <v>#REF!</v>
      </c>
      <c r="U17" s="291" t="e">
        <f>'CTK &amp; KIRIM'!AG18</f>
        <v>#REF!</v>
      </c>
      <c r="V17" s="291" t="e">
        <f>'CTK &amp; KIRIM'!AJ18</f>
        <v>#REF!</v>
      </c>
      <c r="W17" s="291" t="e">
        <f>'CTK &amp; KIRIM'!AM18</f>
        <v>#REF!</v>
      </c>
      <c r="X17" s="291" t="e">
        <f>'CTK &amp; KIRIM'!AP18</f>
        <v>#REF!</v>
      </c>
      <c r="Y17" s="291" t="e">
        <f>'CTK &amp; KIRIM'!AS18</f>
        <v>#REF!</v>
      </c>
      <c r="Z17" s="291" t="e">
        <f>'CTK &amp; KIRIM'!AV18</f>
        <v>#REF!</v>
      </c>
      <c r="AA17" s="291" t="e">
        <f>'CTK &amp; KIRIM'!AY18</f>
        <v>#REF!</v>
      </c>
      <c r="AB17" s="291" t="e">
        <f>'CTK &amp; KIRIM'!BB18</f>
        <v>#REF!</v>
      </c>
      <c r="AC17" s="298" t="e">
        <f>'CTK &amp; KIRIM'!BE18</f>
        <v>#REF!</v>
      </c>
    </row>
    <row r="18" spans="1:29" ht="15.75" customHeight="1" x14ac:dyDescent="0.3">
      <c r="A18" s="306"/>
      <c r="B18" s="567"/>
      <c r="C18" s="628"/>
      <c r="D18" s="647"/>
      <c r="E18" s="202">
        <v>2</v>
      </c>
      <c r="F18" s="309" t="s">
        <v>208</v>
      </c>
      <c r="G18" s="208" t="e">
        <f>#REF!</f>
        <v>#REF!</v>
      </c>
      <c r="H18" s="209" t="e">
        <f>#REF!</f>
        <v>#REF!</v>
      </c>
      <c r="I18" s="210" t="e">
        <f>#REF!</f>
        <v>#REF!</v>
      </c>
      <c r="J18" s="211" t="e">
        <f t="shared" si="0"/>
        <v>#REF!</v>
      </c>
      <c r="K18" s="212" t="e">
        <f t="shared" si="1"/>
        <v>#REF!</v>
      </c>
      <c r="L18" s="212"/>
      <c r="M18" s="212"/>
      <c r="N18" s="291" t="e">
        <f>'CTK &amp; KIRIM'!L19</f>
        <v>#REF!</v>
      </c>
      <c r="O18" s="291" t="e">
        <f>'CTK &amp; KIRIM'!O19</f>
        <v>#REF!</v>
      </c>
      <c r="P18" s="291" t="e">
        <f>'CTK &amp; KIRIM'!R19</f>
        <v>#REF!</v>
      </c>
      <c r="Q18" s="291" t="e">
        <f>'CTK &amp; KIRIM'!U19</f>
        <v>#REF!</v>
      </c>
      <c r="R18" s="291" t="e">
        <f>'CTK &amp; KIRIM'!X19</f>
        <v>#REF!</v>
      </c>
      <c r="S18" s="291" t="e">
        <f>'CTK &amp; KIRIM'!AA19</f>
        <v>#REF!</v>
      </c>
      <c r="T18" s="291" t="e">
        <f>'CTK &amp; KIRIM'!AD19</f>
        <v>#REF!</v>
      </c>
      <c r="U18" s="291" t="e">
        <f>'CTK &amp; KIRIM'!AG19</f>
        <v>#REF!</v>
      </c>
      <c r="V18" s="291" t="e">
        <f>'CTK &amp; KIRIM'!AJ19</f>
        <v>#REF!</v>
      </c>
      <c r="W18" s="291" t="e">
        <f>'CTK &amp; KIRIM'!AM19</f>
        <v>#REF!</v>
      </c>
      <c r="X18" s="291" t="e">
        <f>'CTK &amp; KIRIM'!AP19</f>
        <v>#REF!</v>
      </c>
      <c r="Y18" s="291" t="e">
        <f>'CTK &amp; KIRIM'!AS19</f>
        <v>#REF!</v>
      </c>
      <c r="Z18" s="291" t="e">
        <f>'CTK &amp; KIRIM'!AV19</f>
        <v>#REF!</v>
      </c>
      <c r="AA18" s="291" t="e">
        <f>'CTK &amp; KIRIM'!AY19</f>
        <v>#REF!</v>
      </c>
      <c r="AB18" s="291" t="e">
        <f>'CTK &amp; KIRIM'!BB19</f>
        <v>#REF!</v>
      </c>
      <c r="AC18" s="298" t="e">
        <f>'CTK &amp; KIRIM'!BE19</f>
        <v>#REF!</v>
      </c>
    </row>
    <row r="19" spans="1:29" ht="16.5" customHeight="1" x14ac:dyDescent="0.3">
      <c r="A19" s="306"/>
      <c r="B19" s="567"/>
      <c r="C19" s="628"/>
      <c r="D19" s="647"/>
      <c r="E19" s="203">
        <v>3</v>
      </c>
      <c r="F19" s="309" t="s">
        <v>209</v>
      </c>
      <c r="G19" s="208" t="e">
        <f>#REF!</f>
        <v>#REF!</v>
      </c>
      <c r="H19" s="209" t="e">
        <f>#REF!</f>
        <v>#REF!</v>
      </c>
      <c r="I19" s="210" t="e">
        <f>#REF!</f>
        <v>#REF!</v>
      </c>
      <c r="J19" s="211" t="e">
        <f t="shared" si="0"/>
        <v>#REF!</v>
      </c>
      <c r="K19" s="212" t="e">
        <f t="shared" si="1"/>
        <v>#REF!</v>
      </c>
      <c r="L19" s="212"/>
      <c r="M19" s="212"/>
      <c r="N19" s="291" t="e">
        <f>'CTK &amp; KIRIM'!L20</f>
        <v>#REF!</v>
      </c>
      <c r="O19" s="291" t="e">
        <f>'CTK &amp; KIRIM'!O20</f>
        <v>#REF!</v>
      </c>
      <c r="P19" s="291" t="e">
        <f>'CTK &amp; KIRIM'!R20</f>
        <v>#REF!</v>
      </c>
      <c r="Q19" s="291" t="e">
        <f>'CTK &amp; KIRIM'!U20</f>
        <v>#REF!</v>
      </c>
      <c r="R19" s="291" t="e">
        <f>'CTK &amp; KIRIM'!X20</f>
        <v>#REF!</v>
      </c>
      <c r="S19" s="291" t="e">
        <f>'CTK &amp; KIRIM'!AA20</f>
        <v>#REF!</v>
      </c>
      <c r="T19" s="291" t="e">
        <f>'CTK &amp; KIRIM'!AD20</f>
        <v>#REF!</v>
      </c>
      <c r="U19" s="291" t="e">
        <f>'CTK &amp; KIRIM'!AG20</f>
        <v>#REF!</v>
      </c>
      <c r="V19" s="291" t="e">
        <f>'CTK &amp; KIRIM'!AJ20</f>
        <v>#REF!</v>
      </c>
      <c r="W19" s="291" t="e">
        <f>'CTK &amp; KIRIM'!AM20</f>
        <v>#REF!</v>
      </c>
      <c r="X19" s="291" t="e">
        <f>'CTK &amp; KIRIM'!AP20</f>
        <v>#REF!</v>
      </c>
      <c r="Y19" s="291" t="e">
        <f>'CTK &amp; KIRIM'!AS20</f>
        <v>#REF!</v>
      </c>
      <c r="Z19" s="291" t="e">
        <f>'CTK &amp; KIRIM'!AV20</f>
        <v>#REF!</v>
      </c>
      <c r="AA19" s="291" t="e">
        <f>'CTK &amp; KIRIM'!AY20</f>
        <v>#REF!</v>
      </c>
      <c r="AB19" s="291" t="e">
        <f>'CTK &amp; KIRIM'!BB20</f>
        <v>#REF!</v>
      </c>
      <c r="AC19" s="298" t="e">
        <f>'CTK &amp; KIRIM'!BE20</f>
        <v>#REF!</v>
      </c>
    </row>
    <row r="20" spans="1:29" ht="16.5" customHeight="1" thickBot="1" x14ac:dyDescent="0.35">
      <c r="A20" s="306"/>
      <c r="B20" s="567"/>
      <c r="C20" s="628"/>
      <c r="D20" s="648"/>
      <c r="E20" s="267">
        <v>4</v>
      </c>
      <c r="F20" s="312" t="s">
        <v>210</v>
      </c>
      <c r="G20" s="208" t="e">
        <f>#REF!</f>
        <v>#REF!</v>
      </c>
      <c r="H20" s="209" t="e">
        <f>#REF!</f>
        <v>#REF!</v>
      </c>
      <c r="I20" s="210" t="e">
        <f>#REF!</f>
        <v>#REF!</v>
      </c>
      <c r="J20" s="211" t="e">
        <f t="shared" si="0"/>
        <v>#REF!</v>
      </c>
      <c r="K20" s="212" t="e">
        <f t="shared" si="1"/>
        <v>#REF!</v>
      </c>
      <c r="L20" s="212"/>
      <c r="M20" s="212"/>
      <c r="N20" s="291" t="e">
        <f>'CTK &amp; KIRIM'!L21</f>
        <v>#REF!</v>
      </c>
      <c r="O20" s="291" t="e">
        <f>'CTK &amp; KIRIM'!O21</f>
        <v>#REF!</v>
      </c>
      <c r="P20" s="291" t="e">
        <f>'CTK &amp; KIRIM'!R21</f>
        <v>#REF!</v>
      </c>
      <c r="Q20" s="291" t="e">
        <f>'CTK &amp; KIRIM'!U21</f>
        <v>#REF!</v>
      </c>
      <c r="R20" s="291" t="e">
        <f>'CTK &amp; KIRIM'!X21</f>
        <v>#REF!</v>
      </c>
      <c r="S20" s="291" t="e">
        <f>'CTK &amp; KIRIM'!AA21</f>
        <v>#REF!</v>
      </c>
      <c r="T20" s="291" t="e">
        <f>'CTK &amp; KIRIM'!AD21</f>
        <v>#REF!</v>
      </c>
      <c r="U20" s="291" t="e">
        <f>'CTK &amp; KIRIM'!AG21</f>
        <v>#REF!</v>
      </c>
      <c r="V20" s="291" t="e">
        <f>'CTK &amp; KIRIM'!AJ21</f>
        <v>#REF!</v>
      </c>
      <c r="W20" s="291" t="e">
        <f>'CTK &amp; KIRIM'!AM21</f>
        <v>#REF!</v>
      </c>
      <c r="X20" s="291" t="e">
        <f>'CTK &amp; KIRIM'!AP21</f>
        <v>#REF!</v>
      </c>
      <c r="Y20" s="291" t="e">
        <f>'CTK &amp; KIRIM'!AS21</f>
        <v>#REF!</v>
      </c>
      <c r="Z20" s="291" t="e">
        <f>'CTK &amp; KIRIM'!AV21</f>
        <v>#REF!</v>
      </c>
      <c r="AA20" s="291" t="e">
        <f>'CTK &amp; KIRIM'!AY21</f>
        <v>#REF!</v>
      </c>
      <c r="AB20" s="291" t="e">
        <f>'CTK &amp; KIRIM'!BB21</f>
        <v>#REF!</v>
      </c>
      <c r="AC20" s="298" t="e">
        <f>'CTK &amp; KIRIM'!BE21</f>
        <v>#REF!</v>
      </c>
    </row>
    <row r="21" spans="1:29" ht="15.75" customHeight="1" x14ac:dyDescent="0.3">
      <c r="A21" s="303"/>
      <c r="B21" s="567"/>
      <c r="C21" s="645" t="s">
        <v>182</v>
      </c>
      <c r="D21" s="645" t="s">
        <v>96</v>
      </c>
      <c r="E21" s="257">
        <v>1</v>
      </c>
      <c r="F21" s="311" t="s">
        <v>211</v>
      </c>
      <c r="G21" s="208" t="e">
        <f>#REF!</f>
        <v>#REF!</v>
      </c>
      <c r="H21" s="209" t="e">
        <f>#REF!</f>
        <v>#REF!</v>
      </c>
      <c r="I21" s="210" t="e">
        <f>#REF!</f>
        <v>#REF!</v>
      </c>
      <c r="J21" s="211" t="e">
        <f t="shared" si="0"/>
        <v>#REF!</v>
      </c>
      <c r="K21" s="212" t="e">
        <f t="shared" si="1"/>
        <v>#REF!</v>
      </c>
      <c r="L21" s="212"/>
      <c r="M21" s="212"/>
      <c r="N21" s="291" t="e">
        <f>'CTK &amp; KIRIM'!L22</f>
        <v>#REF!</v>
      </c>
      <c r="O21" s="291" t="e">
        <f>'CTK &amp; KIRIM'!O22</f>
        <v>#REF!</v>
      </c>
      <c r="P21" s="291" t="e">
        <f>'CTK &amp; KIRIM'!R22</f>
        <v>#REF!</v>
      </c>
      <c r="Q21" s="291" t="e">
        <f>'CTK &amp; KIRIM'!U22</f>
        <v>#REF!</v>
      </c>
      <c r="R21" s="291" t="e">
        <f>'CTK &amp; KIRIM'!X22</f>
        <v>#REF!</v>
      </c>
      <c r="S21" s="291" t="e">
        <f>'CTK &amp; KIRIM'!AA22</f>
        <v>#REF!</v>
      </c>
      <c r="T21" s="291" t="e">
        <f>'CTK &amp; KIRIM'!AD22</f>
        <v>#REF!</v>
      </c>
      <c r="U21" s="291" t="e">
        <f>'CTK &amp; KIRIM'!AG22</f>
        <v>#REF!</v>
      </c>
      <c r="V21" s="291" t="e">
        <f>'CTK &amp; KIRIM'!AJ22</f>
        <v>#REF!</v>
      </c>
      <c r="W21" s="291" t="e">
        <f>'CTK &amp; KIRIM'!AM22</f>
        <v>#REF!</v>
      </c>
      <c r="X21" s="291" t="e">
        <f>'CTK &amp; KIRIM'!AP22</f>
        <v>#REF!</v>
      </c>
      <c r="Y21" s="291" t="e">
        <f>'CTK &amp; KIRIM'!AS22</f>
        <v>#REF!</v>
      </c>
      <c r="Z21" s="291" t="e">
        <f>'CTK &amp; KIRIM'!AV22</f>
        <v>#REF!</v>
      </c>
      <c r="AA21" s="291" t="e">
        <f>'CTK &amp; KIRIM'!AY22</f>
        <v>#REF!</v>
      </c>
      <c r="AB21" s="291" t="e">
        <f>'CTK &amp; KIRIM'!BB22</f>
        <v>#REF!</v>
      </c>
      <c r="AC21" s="298" t="e">
        <f>'CTK &amp; KIRIM'!BE22</f>
        <v>#REF!</v>
      </c>
    </row>
    <row r="22" spans="1:29" ht="16.5" customHeight="1" x14ac:dyDescent="0.3">
      <c r="A22" s="303"/>
      <c r="B22" s="567"/>
      <c r="C22" s="646"/>
      <c r="D22" s="647"/>
      <c r="E22" s="202">
        <v>2</v>
      </c>
      <c r="F22" s="309" t="s">
        <v>212</v>
      </c>
      <c r="G22" s="208" t="e">
        <f>#REF!</f>
        <v>#REF!</v>
      </c>
      <c r="H22" s="209" t="e">
        <f>#REF!</f>
        <v>#REF!</v>
      </c>
      <c r="I22" s="210" t="e">
        <f>#REF!</f>
        <v>#REF!</v>
      </c>
      <c r="J22" s="211" t="e">
        <f t="shared" si="0"/>
        <v>#REF!</v>
      </c>
      <c r="K22" s="212" t="e">
        <f t="shared" si="1"/>
        <v>#REF!</v>
      </c>
      <c r="L22" s="212"/>
      <c r="M22" s="212"/>
      <c r="N22" s="291" t="e">
        <f>'CTK &amp; KIRIM'!L23</f>
        <v>#REF!</v>
      </c>
      <c r="O22" s="291" t="e">
        <f>'CTK &amp; KIRIM'!O23</f>
        <v>#REF!</v>
      </c>
      <c r="P22" s="291" t="e">
        <f>'CTK &amp; KIRIM'!R23</f>
        <v>#REF!</v>
      </c>
      <c r="Q22" s="291" t="e">
        <f>'CTK &amp; KIRIM'!U23</f>
        <v>#REF!</v>
      </c>
      <c r="R22" s="291" t="e">
        <f>'CTK &amp; KIRIM'!X23</f>
        <v>#REF!</v>
      </c>
      <c r="S22" s="291" t="e">
        <f>'CTK &amp; KIRIM'!AA23</f>
        <v>#REF!</v>
      </c>
      <c r="T22" s="291" t="e">
        <f>'CTK &amp; KIRIM'!AD23</f>
        <v>#REF!</v>
      </c>
      <c r="U22" s="291" t="e">
        <f>'CTK &amp; KIRIM'!AG23</f>
        <v>#REF!</v>
      </c>
      <c r="V22" s="291" t="e">
        <f>'CTK &amp; KIRIM'!AJ23</f>
        <v>#REF!</v>
      </c>
      <c r="W22" s="291" t="e">
        <f>'CTK &amp; KIRIM'!AM23</f>
        <v>#REF!</v>
      </c>
      <c r="X22" s="291" t="e">
        <f>'CTK &amp; KIRIM'!AP23</f>
        <v>#REF!</v>
      </c>
      <c r="Y22" s="291" t="e">
        <f>'CTK &amp; KIRIM'!AS23</f>
        <v>#REF!</v>
      </c>
      <c r="Z22" s="291" t="e">
        <f>'CTK &amp; KIRIM'!AV23</f>
        <v>#REF!</v>
      </c>
      <c r="AA22" s="291" t="e">
        <f>'CTK &amp; KIRIM'!AY23</f>
        <v>#REF!</v>
      </c>
      <c r="AB22" s="291" t="e">
        <f>'CTK &amp; KIRIM'!BB23</f>
        <v>#REF!</v>
      </c>
      <c r="AC22" s="298" t="e">
        <f>'CTK &amp; KIRIM'!BE23</f>
        <v>#REF!</v>
      </c>
    </row>
    <row r="23" spans="1:29" s="198" customFormat="1" ht="16.5" customHeight="1" x14ac:dyDescent="0.3">
      <c r="A23" s="303"/>
      <c r="B23" s="567"/>
      <c r="C23" s="646"/>
      <c r="D23" s="647"/>
      <c r="E23" s="203">
        <v>3</v>
      </c>
      <c r="F23" s="309" t="s">
        <v>213</v>
      </c>
      <c r="G23" s="208" t="e">
        <f>#REF!</f>
        <v>#REF!</v>
      </c>
      <c r="H23" s="209" t="e">
        <f>#REF!</f>
        <v>#REF!</v>
      </c>
      <c r="I23" s="210" t="e">
        <f>#REF!</f>
        <v>#REF!</v>
      </c>
      <c r="J23" s="211" t="e">
        <f t="shared" si="0"/>
        <v>#REF!</v>
      </c>
      <c r="K23" s="212" t="e">
        <f t="shared" si="1"/>
        <v>#REF!</v>
      </c>
      <c r="L23" s="212"/>
      <c r="M23" s="212"/>
      <c r="N23" s="292" t="e">
        <f>'CTK &amp; KIRIM'!L24</f>
        <v>#REF!</v>
      </c>
      <c r="O23" s="292" t="e">
        <f>'CTK &amp; KIRIM'!O24</f>
        <v>#REF!</v>
      </c>
      <c r="P23" s="292" t="e">
        <f>'CTK &amp; KIRIM'!R24</f>
        <v>#REF!</v>
      </c>
      <c r="Q23" s="292" t="e">
        <f>'CTK &amp; KIRIM'!U24</f>
        <v>#REF!</v>
      </c>
      <c r="R23" s="292" t="e">
        <f>'CTK &amp; KIRIM'!X24</f>
        <v>#REF!</v>
      </c>
      <c r="S23" s="292" t="e">
        <f>'CTK &amp; KIRIM'!AA24</f>
        <v>#REF!</v>
      </c>
      <c r="T23" s="292" t="e">
        <f>'CTK &amp; KIRIM'!AD24</f>
        <v>#REF!</v>
      </c>
      <c r="U23" s="292" t="e">
        <f>'CTK &amp; KIRIM'!AG24</f>
        <v>#REF!</v>
      </c>
      <c r="V23" s="292" t="e">
        <f>'CTK &amp; KIRIM'!AJ24</f>
        <v>#REF!</v>
      </c>
      <c r="W23" s="292" t="e">
        <f>'CTK &amp; KIRIM'!AM24</f>
        <v>#REF!</v>
      </c>
      <c r="X23" s="292" t="e">
        <f>'CTK &amp; KIRIM'!AP24</f>
        <v>#REF!</v>
      </c>
      <c r="Y23" s="292" t="e">
        <f>'CTK &amp; KIRIM'!AS24</f>
        <v>#REF!</v>
      </c>
      <c r="Z23" s="292" t="e">
        <f>'CTK &amp; KIRIM'!AV24</f>
        <v>#REF!</v>
      </c>
      <c r="AA23" s="292" t="e">
        <f>'CTK &amp; KIRIM'!AY24</f>
        <v>#REF!</v>
      </c>
      <c r="AB23" s="292" t="e">
        <f>'CTK &amp; KIRIM'!BB24</f>
        <v>#REF!</v>
      </c>
      <c r="AC23" s="299" t="e">
        <f>'CTK &amp; KIRIM'!BE24</f>
        <v>#REF!</v>
      </c>
    </row>
    <row r="24" spans="1:29" ht="15.75" customHeight="1" thickBot="1" x14ac:dyDescent="0.35">
      <c r="A24" s="303"/>
      <c r="B24" s="567"/>
      <c r="C24" s="646"/>
      <c r="D24" s="648"/>
      <c r="E24" s="267">
        <v>4</v>
      </c>
      <c r="F24" s="312" t="s">
        <v>214</v>
      </c>
      <c r="G24" s="222" t="e">
        <f>#REF!</f>
        <v>#REF!</v>
      </c>
      <c r="H24" s="223" t="e">
        <f>#REF!</f>
        <v>#REF!</v>
      </c>
      <c r="I24" s="224" t="e">
        <f>#REF!</f>
        <v>#REF!</v>
      </c>
      <c r="J24" s="225" t="e">
        <f t="shared" si="0"/>
        <v>#REF!</v>
      </c>
      <c r="K24" s="220" t="e">
        <f t="shared" si="1"/>
        <v>#REF!</v>
      </c>
      <c r="L24" s="346"/>
      <c r="M24" s="346"/>
      <c r="N24" s="291" t="e">
        <f>'CTK &amp; KIRIM'!L25</f>
        <v>#REF!</v>
      </c>
      <c r="O24" s="291" t="e">
        <f>'CTK &amp; KIRIM'!O25</f>
        <v>#REF!</v>
      </c>
      <c r="P24" s="291" t="e">
        <f>'CTK &amp; KIRIM'!R25</f>
        <v>#REF!</v>
      </c>
      <c r="Q24" s="291" t="e">
        <f>'CTK &amp; KIRIM'!U25</f>
        <v>#REF!</v>
      </c>
      <c r="R24" s="291" t="e">
        <f>'CTK &amp; KIRIM'!X25</f>
        <v>#REF!</v>
      </c>
      <c r="S24" s="291" t="e">
        <f>'CTK &amp; KIRIM'!AA25</f>
        <v>#REF!</v>
      </c>
      <c r="T24" s="291" t="e">
        <f>'CTK &amp; KIRIM'!AD25</f>
        <v>#REF!</v>
      </c>
      <c r="U24" s="291" t="e">
        <f>'CTK &amp; KIRIM'!AG25</f>
        <v>#REF!</v>
      </c>
      <c r="V24" s="291" t="e">
        <f>'CTK &amp; KIRIM'!AJ25</f>
        <v>#REF!</v>
      </c>
      <c r="W24" s="291" t="e">
        <f>'CTK &amp; KIRIM'!AM25</f>
        <v>#REF!</v>
      </c>
      <c r="X24" s="291" t="e">
        <f>'CTK &amp; KIRIM'!AP25</f>
        <v>#REF!</v>
      </c>
      <c r="Y24" s="291" t="e">
        <f>'CTK &amp; KIRIM'!AS25</f>
        <v>#REF!</v>
      </c>
      <c r="Z24" s="291" t="e">
        <f>'CTK &amp; KIRIM'!AV25</f>
        <v>#REF!</v>
      </c>
      <c r="AA24" s="291" t="e">
        <f>'CTK &amp; KIRIM'!AY25</f>
        <v>#REF!</v>
      </c>
      <c r="AB24" s="291" t="e">
        <f>'CTK &amp; KIRIM'!BB25</f>
        <v>#REF!</v>
      </c>
      <c r="AC24" s="298" t="e">
        <f>'CTK &amp; KIRIM'!BE25</f>
        <v>#REF!</v>
      </c>
    </row>
    <row r="25" spans="1:29" ht="15.75" customHeight="1" x14ac:dyDescent="0.3">
      <c r="A25" s="303"/>
      <c r="B25" s="644" t="s">
        <v>185</v>
      </c>
      <c r="C25" s="645" t="s">
        <v>173</v>
      </c>
      <c r="D25" s="645" t="s">
        <v>96</v>
      </c>
      <c r="E25" s="257">
        <v>1</v>
      </c>
      <c r="F25" s="311" t="s">
        <v>118</v>
      </c>
      <c r="G25" s="204" t="e">
        <f>#REF!</f>
        <v>#REF!</v>
      </c>
      <c r="H25" s="205" t="e">
        <f>#REF!</f>
        <v>#REF!</v>
      </c>
      <c r="I25" s="206" t="e">
        <f>#REF!</f>
        <v>#REF!</v>
      </c>
      <c r="J25" s="207" t="e">
        <f t="shared" si="0"/>
        <v>#REF!</v>
      </c>
      <c r="K25" s="199" t="e">
        <f t="shared" si="1"/>
        <v>#REF!</v>
      </c>
      <c r="L25" s="320"/>
      <c r="M25" s="320"/>
      <c r="N25" s="293" t="e">
        <f>'CTK &amp; KIRIM'!L26</f>
        <v>#REF!</v>
      </c>
      <c r="O25" s="293" t="e">
        <f>'CTK &amp; KIRIM'!O26</f>
        <v>#REF!</v>
      </c>
      <c r="P25" s="293" t="e">
        <f>'CTK &amp; KIRIM'!R26</f>
        <v>#REF!</v>
      </c>
      <c r="Q25" s="293" t="e">
        <f>'CTK &amp; KIRIM'!U26</f>
        <v>#REF!</v>
      </c>
      <c r="R25" s="293" t="e">
        <f>'CTK &amp; KIRIM'!X26</f>
        <v>#REF!</v>
      </c>
      <c r="S25" s="293" t="e">
        <f>'CTK &amp; KIRIM'!AA26</f>
        <v>#REF!</v>
      </c>
      <c r="T25" s="293" t="e">
        <f>'CTK &amp; KIRIM'!AD26</f>
        <v>#REF!</v>
      </c>
      <c r="U25" s="293" t="e">
        <f>'CTK &amp; KIRIM'!AG26</f>
        <v>#REF!</v>
      </c>
      <c r="V25" s="293" t="e">
        <f>'CTK &amp; KIRIM'!AJ26</f>
        <v>#REF!</v>
      </c>
      <c r="W25" s="293" t="e">
        <f>'CTK &amp; KIRIM'!AM26</f>
        <v>#REF!</v>
      </c>
      <c r="X25" s="293" t="e">
        <f>'CTK &amp; KIRIM'!AP26</f>
        <v>#REF!</v>
      </c>
      <c r="Y25" s="293" t="e">
        <f>'CTK &amp; KIRIM'!AS26</f>
        <v>#REF!</v>
      </c>
      <c r="Z25" s="293" t="e">
        <f>'CTK &amp; KIRIM'!AV26</f>
        <v>#REF!</v>
      </c>
      <c r="AA25" s="293" t="e">
        <f>'CTK &amp; KIRIM'!AY26</f>
        <v>#REF!</v>
      </c>
      <c r="AB25" s="293" t="e">
        <f>'CTK &amp; KIRIM'!BB26</f>
        <v>#REF!</v>
      </c>
      <c r="AC25" s="300" t="e">
        <f>'CTK &amp; KIRIM'!BE26</f>
        <v>#REF!</v>
      </c>
    </row>
    <row r="26" spans="1:29" ht="15.75" customHeight="1" x14ac:dyDescent="0.3">
      <c r="A26" s="303"/>
      <c r="B26" s="567"/>
      <c r="C26" s="646"/>
      <c r="D26" s="647"/>
      <c r="E26" s="202">
        <v>2</v>
      </c>
      <c r="F26" s="309" t="s">
        <v>215</v>
      </c>
      <c r="G26" s="208" t="e">
        <f>#REF!</f>
        <v>#REF!</v>
      </c>
      <c r="H26" s="221" t="e">
        <f>#REF!</f>
        <v>#REF!</v>
      </c>
      <c r="I26" s="210" t="e">
        <f>#REF!</f>
        <v>#REF!</v>
      </c>
      <c r="J26" s="211" t="e">
        <f t="shared" si="0"/>
        <v>#REF!</v>
      </c>
      <c r="K26" s="212" t="e">
        <f t="shared" si="1"/>
        <v>#REF!</v>
      </c>
      <c r="L26" s="212"/>
      <c r="M26" s="212"/>
      <c r="N26" s="293" t="e">
        <f>'CTK &amp; KIRIM'!L27</f>
        <v>#REF!</v>
      </c>
      <c r="O26" s="293" t="e">
        <f>'CTK &amp; KIRIM'!O27</f>
        <v>#REF!</v>
      </c>
      <c r="P26" s="293" t="e">
        <f>'CTK &amp; KIRIM'!R27</f>
        <v>#REF!</v>
      </c>
      <c r="Q26" s="293" t="e">
        <f>'CTK &amp; KIRIM'!U27</f>
        <v>#REF!</v>
      </c>
      <c r="R26" s="293" t="e">
        <f>'CTK &amp; KIRIM'!X27</f>
        <v>#REF!</v>
      </c>
      <c r="S26" s="293" t="e">
        <f>'CTK &amp; KIRIM'!AA27</f>
        <v>#REF!</v>
      </c>
      <c r="T26" s="293" t="e">
        <f>'CTK &amp; KIRIM'!AD27</f>
        <v>#REF!</v>
      </c>
      <c r="U26" s="293" t="e">
        <f>'CTK &amp; KIRIM'!AG27</f>
        <v>#REF!</v>
      </c>
      <c r="V26" s="293" t="e">
        <f>'CTK &amp; KIRIM'!AJ27</f>
        <v>#REF!</v>
      </c>
      <c r="W26" s="293" t="e">
        <f>'CTK &amp; KIRIM'!AM27</f>
        <v>#REF!</v>
      </c>
      <c r="X26" s="293" t="e">
        <f>'CTK &amp; KIRIM'!AP27</f>
        <v>#REF!</v>
      </c>
      <c r="Y26" s="293" t="e">
        <f>'CTK &amp; KIRIM'!AS27</f>
        <v>#REF!</v>
      </c>
      <c r="Z26" s="293" t="e">
        <f>'CTK &amp; KIRIM'!AV27</f>
        <v>#REF!</v>
      </c>
      <c r="AA26" s="293" t="e">
        <f>'CTK &amp; KIRIM'!AY27</f>
        <v>#REF!</v>
      </c>
      <c r="AB26" s="293" t="e">
        <f>'CTK &amp; KIRIM'!BB27</f>
        <v>#REF!</v>
      </c>
      <c r="AC26" s="300" t="e">
        <f>'CTK &amp; KIRIM'!BE27</f>
        <v>#REF!</v>
      </c>
    </row>
    <row r="27" spans="1:29" ht="16.5" customHeight="1" x14ac:dyDescent="0.3">
      <c r="A27" s="303"/>
      <c r="B27" s="567"/>
      <c r="C27" s="646"/>
      <c r="D27" s="647"/>
      <c r="E27" s="203">
        <v>3</v>
      </c>
      <c r="F27" s="309" t="s">
        <v>216</v>
      </c>
      <c r="G27" s="208" t="e">
        <f>#REF!</f>
        <v>#REF!</v>
      </c>
      <c r="H27" s="209" t="e">
        <f>#REF!</f>
        <v>#REF!</v>
      </c>
      <c r="I27" s="210" t="e">
        <f>#REF!</f>
        <v>#REF!</v>
      </c>
      <c r="J27" s="211" t="e">
        <f t="shared" si="0"/>
        <v>#REF!</v>
      </c>
      <c r="K27" s="212" t="e">
        <f t="shared" si="1"/>
        <v>#REF!</v>
      </c>
      <c r="L27" s="212"/>
      <c r="M27" s="212"/>
      <c r="N27" s="293" t="e">
        <f>'CTK &amp; KIRIM'!L28</f>
        <v>#REF!</v>
      </c>
      <c r="O27" s="293" t="e">
        <f>'CTK &amp; KIRIM'!O28</f>
        <v>#REF!</v>
      </c>
      <c r="P27" s="293" t="e">
        <f>'CTK &amp; KIRIM'!R28</f>
        <v>#REF!</v>
      </c>
      <c r="Q27" s="293" t="e">
        <f>'CTK &amp; KIRIM'!U28</f>
        <v>#REF!</v>
      </c>
      <c r="R27" s="293" t="e">
        <f>'CTK &amp; KIRIM'!X28</f>
        <v>#REF!</v>
      </c>
      <c r="S27" s="293" t="e">
        <f>'CTK &amp; KIRIM'!AA28</f>
        <v>#REF!</v>
      </c>
      <c r="T27" s="293" t="e">
        <f>'CTK &amp; KIRIM'!AD28</f>
        <v>#REF!</v>
      </c>
      <c r="U27" s="293" t="e">
        <f>'CTK &amp; KIRIM'!AG28</f>
        <v>#REF!</v>
      </c>
      <c r="V27" s="293" t="e">
        <f>'CTK &amp; KIRIM'!AJ28</f>
        <v>#REF!</v>
      </c>
      <c r="W27" s="293" t="e">
        <f>'CTK &amp; KIRIM'!AM28</f>
        <v>#REF!</v>
      </c>
      <c r="X27" s="293" t="e">
        <f>'CTK &amp; KIRIM'!AP28</f>
        <v>#REF!</v>
      </c>
      <c r="Y27" s="293" t="e">
        <f>'CTK &amp; KIRIM'!AS28</f>
        <v>#REF!</v>
      </c>
      <c r="Z27" s="293" t="e">
        <f>'CTK &amp; KIRIM'!AV28</f>
        <v>#REF!</v>
      </c>
      <c r="AA27" s="293" t="e">
        <f>'CTK &amp; KIRIM'!AY28</f>
        <v>#REF!</v>
      </c>
      <c r="AB27" s="293" t="e">
        <f>'CTK &amp; KIRIM'!BB28</f>
        <v>#REF!</v>
      </c>
      <c r="AC27" s="300" t="e">
        <f>'CTK &amp; KIRIM'!BE28</f>
        <v>#REF!</v>
      </c>
    </row>
    <row r="28" spans="1:29" ht="16.5" customHeight="1" x14ac:dyDescent="0.3">
      <c r="A28" s="303"/>
      <c r="B28" s="567"/>
      <c r="C28" s="646"/>
      <c r="D28" s="646"/>
      <c r="E28" s="304">
        <v>4</v>
      </c>
      <c r="F28" s="309" t="s">
        <v>217</v>
      </c>
      <c r="G28" s="208" t="e">
        <f>#REF!</f>
        <v>#REF!</v>
      </c>
      <c r="H28" s="209" t="e">
        <f>#REF!</f>
        <v>#REF!</v>
      </c>
      <c r="I28" s="210" t="e">
        <f>#REF!</f>
        <v>#REF!</v>
      </c>
      <c r="J28" s="211" t="e">
        <f t="shared" si="0"/>
        <v>#REF!</v>
      </c>
      <c r="K28" s="212" t="e">
        <f t="shared" si="1"/>
        <v>#REF!</v>
      </c>
      <c r="L28" s="212"/>
      <c r="M28" s="212"/>
      <c r="N28" s="293" t="e">
        <f>'CTK &amp; KIRIM'!L29</f>
        <v>#REF!</v>
      </c>
      <c r="O28" s="293" t="e">
        <f>'CTK &amp; KIRIM'!O29</f>
        <v>#REF!</v>
      </c>
      <c r="P28" s="293" t="e">
        <f>'CTK &amp; KIRIM'!R29</f>
        <v>#REF!</v>
      </c>
      <c r="Q28" s="293" t="e">
        <f>'CTK &amp; KIRIM'!U29</f>
        <v>#REF!</v>
      </c>
      <c r="R28" s="293" t="e">
        <f>'CTK &amp; KIRIM'!X29</f>
        <v>#REF!</v>
      </c>
      <c r="S28" s="293" t="e">
        <f>'CTK &amp; KIRIM'!AA29</f>
        <v>#REF!</v>
      </c>
      <c r="T28" s="293" t="e">
        <f>'CTK &amp; KIRIM'!AD29</f>
        <v>#REF!</v>
      </c>
      <c r="U28" s="293" t="e">
        <f>'CTK &amp; KIRIM'!AG29</f>
        <v>#REF!</v>
      </c>
      <c r="V28" s="293" t="e">
        <f>'CTK &amp; KIRIM'!AJ29</f>
        <v>#REF!</v>
      </c>
      <c r="W28" s="293" t="e">
        <f>'CTK &amp; KIRIM'!AM29</f>
        <v>#REF!</v>
      </c>
      <c r="X28" s="293" t="e">
        <f>'CTK &amp; KIRIM'!AP29</f>
        <v>#REF!</v>
      </c>
      <c r="Y28" s="293" t="e">
        <f>'CTK &amp; KIRIM'!AS29</f>
        <v>#REF!</v>
      </c>
      <c r="Z28" s="293" t="e">
        <f>'CTK &amp; KIRIM'!AV29</f>
        <v>#REF!</v>
      </c>
      <c r="AA28" s="293" t="e">
        <f>'CTK &amp; KIRIM'!AY29</f>
        <v>#REF!</v>
      </c>
      <c r="AB28" s="293" t="e">
        <f>'CTK &amp; KIRIM'!BB29</f>
        <v>#REF!</v>
      </c>
      <c r="AC28" s="300" t="e">
        <f>'CTK &amp; KIRIM'!BE29</f>
        <v>#REF!</v>
      </c>
    </row>
    <row r="29" spans="1:29" ht="15.75" customHeight="1" thickBot="1" x14ac:dyDescent="0.35">
      <c r="A29" s="303"/>
      <c r="B29" s="567"/>
      <c r="C29" s="646"/>
      <c r="D29" s="648"/>
      <c r="E29" s="305">
        <v>5</v>
      </c>
      <c r="F29" s="312" t="s">
        <v>218</v>
      </c>
      <c r="G29" s="208" t="e">
        <f>#REF!</f>
        <v>#REF!</v>
      </c>
      <c r="H29" s="209" t="e">
        <f>#REF!</f>
        <v>#REF!</v>
      </c>
      <c r="I29" s="210" t="e">
        <f>#REF!</f>
        <v>#REF!</v>
      </c>
      <c r="J29" s="211" t="e">
        <f t="shared" si="0"/>
        <v>#REF!</v>
      </c>
      <c r="K29" s="212" t="e">
        <f t="shared" si="1"/>
        <v>#REF!</v>
      </c>
      <c r="L29" s="212"/>
      <c r="M29" s="212"/>
      <c r="N29" s="293" t="e">
        <f>'CTK &amp; KIRIM'!L30</f>
        <v>#REF!</v>
      </c>
      <c r="O29" s="293" t="e">
        <f>'CTK &amp; KIRIM'!O30</f>
        <v>#REF!</v>
      </c>
      <c r="P29" s="293" t="e">
        <f>'CTK &amp; KIRIM'!R30</f>
        <v>#REF!</v>
      </c>
      <c r="Q29" s="293" t="e">
        <f>'CTK &amp; KIRIM'!U30</f>
        <v>#REF!</v>
      </c>
      <c r="R29" s="293" t="e">
        <f>'CTK &amp; KIRIM'!X30</f>
        <v>#REF!</v>
      </c>
      <c r="S29" s="293" t="e">
        <f>'CTK &amp; KIRIM'!AA30</f>
        <v>#REF!</v>
      </c>
      <c r="T29" s="293" t="e">
        <f>'CTK &amp; KIRIM'!AD30</f>
        <v>#REF!</v>
      </c>
      <c r="U29" s="293" t="e">
        <f>'CTK &amp; KIRIM'!AG30</f>
        <v>#REF!</v>
      </c>
      <c r="V29" s="293" t="e">
        <f>'CTK &amp; KIRIM'!AJ30</f>
        <v>#REF!</v>
      </c>
      <c r="W29" s="293" t="e">
        <f>'CTK &amp; KIRIM'!AM30</f>
        <v>#REF!</v>
      </c>
      <c r="X29" s="293" t="e">
        <f>'CTK &amp; KIRIM'!AP30</f>
        <v>#REF!</v>
      </c>
      <c r="Y29" s="293" t="e">
        <f>'CTK &amp; KIRIM'!AS30</f>
        <v>#REF!</v>
      </c>
      <c r="Z29" s="293" t="e">
        <f>'CTK &amp; KIRIM'!AV30</f>
        <v>#REF!</v>
      </c>
      <c r="AA29" s="293" t="e">
        <f>'CTK &amp; KIRIM'!AY30</f>
        <v>#REF!</v>
      </c>
      <c r="AB29" s="293" t="e">
        <f>'CTK &amp; KIRIM'!BB30</f>
        <v>#REF!</v>
      </c>
      <c r="AC29" s="300" t="e">
        <f>'CTK &amp; KIRIM'!BE30</f>
        <v>#REF!</v>
      </c>
    </row>
    <row r="30" spans="1:29" ht="16.5" customHeight="1" x14ac:dyDescent="0.3">
      <c r="A30" s="303"/>
      <c r="B30" s="567"/>
      <c r="C30" s="645" t="s">
        <v>182</v>
      </c>
      <c r="D30" s="645" t="s">
        <v>96</v>
      </c>
      <c r="E30" s="257">
        <v>1</v>
      </c>
      <c r="F30" s="309" t="s">
        <v>122</v>
      </c>
      <c r="G30" s="208" t="e">
        <f>#REF!</f>
        <v>#REF!</v>
      </c>
      <c r="H30" s="209" t="e">
        <f>#REF!</f>
        <v>#REF!</v>
      </c>
      <c r="I30" s="210" t="e">
        <f>#REF!</f>
        <v>#REF!</v>
      </c>
      <c r="J30" s="211" t="e">
        <f t="shared" si="0"/>
        <v>#REF!</v>
      </c>
      <c r="K30" s="212" t="e">
        <f t="shared" si="1"/>
        <v>#REF!</v>
      </c>
      <c r="L30" s="212"/>
      <c r="M30" s="212"/>
      <c r="N30" s="293" t="e">
        <f>'CTK &amp; KIRIM'!L31</f>
        <v>#REF!</v>
      </c>
      <c r="O30" s="293" t="e">
        <f>'CTK &amp; KIRIM'!O31</f>
        <v>#REF!</v>
      </c>
      <c r="P30" s="293" t="e">
        <f>'CTK &amp; KIRIM'!R31</f>
        <v>#REF!</v>
      </c>
      <c r="Q30" s="293" t="e">
        <f>'CTK &amp; KIRIM'!U31</f>
        <v>#REF!</v>
      </c>
      <c r="R30" s="293" t="e">
        <f>'CTK &amp; KIRIM'!X31</f>
        <v>#REF!</v>
      </c>
      <c r="S30" s="293" t="e">
        <f>'CTK &amp; KIRIM'!AA31</f>
        <v>#REF!</v>
      </c>
      <c r="T30" s="293" t="e">
        <f>'CTK &amp; KIRIM'!AD31</f>
        <v>#REF!</v>
      </c>
      <c r="U30" s="293" t="e">
        <f>'CTK &amp; KIRIM'!AG31</f>
        <v>#REF!</v>
      </c>
      <c r="V30" s="293" t="e">
        <f>'CTK &amp; KIRIM'!AJ31</f>
        <v>#REF!</v>
      </c>
      <c r="W30" s="293" t="e">
        <f>'CTK &amp; KIRIM'!AM31</f>
        <v>#REF!</v>
      </c>
      <c r="X30" s="293" t="e">
        <f>'CTK &amp; KIRIM'!AP31</f>
        <v>#REF!</v>
      </c>
      <c r="Y30" s="293" t="e">
        <f>'CTK &amp; KIRIM'!AS31</f>
        <v>#REF!</v>
      </c>
      <c r="Z30" s="293" t="e">
        <f>'CTK &amp; KIRIM'!AV31</f>
        <v>#REF!</v>
      </c>
      <c r="AA30" s="293" t="e">
        <f>'CTK &amp; KIRIM'!AY31</f>
        <v>#REF!</v>
      </c>
      <c r="AB30" s="293" t="e">
        <f>'CTK &amp; KIRIM'!BB31</f>
        <v>#REF!</v>
      </c>
      <c r="AC30" s="300" t="e">
        <f>'CTK &amp; KIRIM'!BE31</f>
        <v>#REF!</v>
      </c>
    </row>
    <row r="31" spans="1:29" ht="16.5" customHeight="1" x14ac:dyDescent="0.3">
      <c r="A31" s="303"/>
      <c r="B31" s="567"/>
      <c r="C31" s="646"/>
      <c r="D31" s="647"/>
      <c r="E31" s="202">
        <v>2</v>
      </c>
      <c r="F31" s="309" t="s">
        <v>123</v>
      </c>
      <c r="G31" s="208" t="e">
        <f>#REF!</f>
        <v>#REF!</v>
      </c>
      <c r="H31" s="209" t="e">
        <f>#REF!</f>
        <v>#REF!</v>
      </c>
      <c r="I31" s="210" t="e">
        <f>#REF!</f>
        <v>#REF!</v>
      </c>
      <c r="J31" s="211" t="e">
        <f t="shared" si="0"/>
        <v>#REF!</v>
      </c>
      <c r="K31" s="212" t="e">
        <f t="shared" si="1"/>
        <v>#REF!</v>
      </c>
      <c r="L31" s="212"/>
      <c r="M31" s="212"/>
      <c r="N31" s="293" t="e">
        <f>'CTK &amp; KIRIM'!L32</f>
        <v>#REF!</v>
      </c>
      <c r="O31" s="293" t="e">
        <f>'CTK &amp; KIRIM'!O32</f>
        <v>#REF!</v>
      </c>
      <c r="P31" s="293" t="e">
        <f>'CTK &amp; KIRIM'!R32</f>
        <v>#REF!</v>
      </c>
      <c r="Q31" s="293" t="e">
        <f>'CTK &amp; KIRIM'!U32</f>
        <v>#REF!</v>
      </c>
      <c r="R31" s="293" t="e">
        <f>'CTK &amp; KIRIM'!X32</f>
        <v>#REF!</v>
      </c>
      <c r="S31" s="293" t="e">
        <f>'CTK &amp; KIRIM'!AA32</f>
        <v>#REF!</v>
      </c>
      <c r="T31" s="293" t="e">
        <f>'CTK &amp; KIRIM'!AD32</f>
        <v>#REF!</v>
      </c>
      <c r="U31" s="293" t="e">
        <f>'CTK &amp; KIRIM'!AG32</f>
        <v>#REF!</v>
      </c>
      <c r="V31" s="293" t="e">
        <f>'CTK &amp; KIRIM'!AJ32</f>
        <v>#REF!</v>
      </c>
      <c r="W31" s="293" t="e">
        <f>'CTK &amp; KIRIM'!AM32</f>
        <v>#REF!</v>
      </c>
      <c r="X31" s="293" t="e">
        <f>'CTK &amp; KIRIM'!AP32</f>
        <v>#REF!</v>
      </c>
      <c r="Y31" s="293" t="e">
        <f>'CTK &amp; KIRIM'!AS32</f>
        <v>#REF!</v>
      </c>
      <c r="Z31" s="293" t="e">
        <f>'CTK &amp; KIRIM'!AV32</f>
        <v>#REF!</v>
      </c>
      <c r="AA31" s="293" t="e">
        <f>'CTK &amp; KIRIM'!AY32</f>
        <v>#REF!</v>
      </c>
      <c r="AB31" s="293" t="e">
        <f>'CTK &amp; KIRIM'!BB32</f>
        <v>#REF!</v>
      </c>
      <c r="AC31" s="300" t="e">
        <f>'CTK &amp; KIRIM'!BE32</f>
        <v>#REF!</v>
      </c>
    </row>
    <row r="32" spans="1:29" ht="15.75" customHeight="1" x14ac:dyDescent="0.3">
      <c r="A32" s="303"/>
      <c r="B32" s="567"/>
      <c r="C32" s="646"/>
      <c r="D32" s="647"/>
      <c r="E32" s="203">
        <v>3</v>
      </c>
      <c r="F32" s="309" t="s">
        <v>124</v>
      </c>
      <c r="G32" s="208" t="e">
        <f>#REF!</f>
        <v>#REF!</v>
      </c>
      <c r="H32" s="209" t="e">
        <f>#REF!</f>
        <v>#REF!</v>
      </c>
      <c r="I32" s="210" t="e">
        <f>#REF!</f>
        <v>#REF!</v>
      </c>
      <c r="J32" s="211" t="e">
        <f t="shared" si="0"/>
        <v>#REF!</v>
      </c>
      <c r="K32" s="212" t="e">
        <f t="shared" si="1"/>
        <v>#REF!</v>
      </c>
      <c r="L32" s="212"/>
      <c r="M32" s="212"/>
      <c r="N32" s="293" t="e">
        <f>'CTK &amp; KIRIM'!L33</f>
        <v>#REF!</v>
      </c>
      <c r="O32" s="293" t="e">
        <f>'CTK &amp; KIRIM'!O33</f>
        <v>#REF!</v>
      </c>
      <c r="P32" s="293" t="e">
        <f>'CTK &amp; KIRIM'!R33</f>
        <v>#REF!</v>
      </c>
      <c r="Q32" s="293" t="e">
        <f>'CTK &amp; KIRIM'!U33</f>
        <v>#REF!</v>
      </c>
      <c r="R32" s="293" t="e">
        <f>'CTK &amp; KIRIM'!X33</f>
        <v>#REF!</v>
      </c>
      <c r="S32" s="293" t="e">
        <f>'CTK &amp; KIRIM'!AA33</f>
        <v>#REF!</v>
      </c>
      <c r="T32" s="293" t="e">
        <f>'CTK &amp; KIRIM'!AD33</f>
        <v>#REF!</v>
      </c>
      <c r="U32" s="293" t="e">
        <f>'CTK &amp; KIRIM'!AG33</f>
        <v>#REF!</v>
      </c>
      <c r="V32" s="293" t="e">
        <f>'CTK &amp; KIRIM'!AJ33</f>
        <v>#REF!</v>
      </c>
      <c r="W32" s="293" t="e">
        <f>'CTK &amp; KIRIM'!AM33</f>
        <v>#REF!</v>
      </c>
      <c r="X32" s="293" t="e">
        <f>'CTK &amp; KIRIM'!AP33</f>
        <v>#REF!</v>
      </c>
      <c r="Y32" s="293" t="e">
        <f>'CTK &amp; KIRIM'!AS33</f>
        <v>#REF!</v>
      </c>
      <c r="Z32" s="293" t="e">
        <f>'CTK &amp; KIRIM'!AV33</f>
        <v>#REF!</v>
      </c>
      <c r="AA32" s="293" t="e">
        <f>'CTK &amp; KIRIM'!AY33</f>
        <v>#REF!</v>
      </c>
      <c r="AB32" s="293" t="e">
        <f>'CTK &amp; KIRIM'!BB33</f>
        <v>#REF!</v>
      </c>
      <c r="AC32" s="300" t="e">
        <f>'CTK &amp; KIRIM'!BE33</f>
        <v>#REF!</v>
      </c>
    </row>
    <row r="33" spans="1:29" ht="15.75" customHeight="1" x14ac:dyDescent="0.3">
      <c r="A33" s="303"/>
      <c r="B33" s="567"/>
      <c r="C33" s="646"/>
      <c r="D33" s="646"/>
      <c r="E33" s="304">
        <v>4</v>
      </c>
      <c r="F33" s="309" t="s">
        <v>121</v>
      </c>
      <c r="G33" s="208" t="e">
        <f>#REF!</f>
        <v>#REF!</v>
      </c>
      <c r="H33" s="209" t="e">
        <f>#REF!</f>
        <v>#REF!</v>
      </c>
      <c r="I33" s="210" t="e">
        <f>#REF!</f>
        <v>#REF!</v>
      </c>
      <c r="J33" s="211" t="e">
        <f t="shared" si="0"/>
        <v>#REF!</v>
      </c>
      <c r="K33" s="212" t="e">
        <f t="shared" si="1"/>
        <v>#REF!</v>
      </c>
      <c r="L33" s="212"/>
      <c r="M33" s="212"/>
      <c r="N33" s="293" t="e">
        <f>'CTK &amp; KIRIM'!L34</f>
        <v>#REF!</v>
      </c>
      <c r="O33" s="293" t="e">
        <f>'CTK &amp; KIRIM'!O34</f>
        <v>#REF!</v>
      </c>
      <c r="P33" s="293" t="e">
        <f>'CTK &amp; KIRIM'!R34</f>
        <v>#REF!</v>
      </c>
      <c r="Q33" s="293" t="e">
        <f>'CTK &amp; KIRIM'!U34</f>
        <v>#REF!</v>
      </c>
      <c r="R33" s="293" t="e">
        <f>'CTK &amp; KIRIM'!X34</f>
        <v>#REF!</v>
      </c>
      <c r="S33" s="293" t="e">
        <f>'CTK &amp; KIRIM'!AA34</f>
        <v>#REF!</v>
      </c>
      <c r="T33" s="293" t="e">
        <f>'CTK &amp; KIRIM'!AD34</f>
        <v>#REF!</v>
      </c>
      <c r="U33" s="293" t="e">
        <f>'CTK &amp; KIRIM'!AG34</f>
        <v>#REF!</v>
      </c>
      <c r="V33" s="293" t="e">
        <f>'CTK &amp; KIRIM'!AJ34</f>
        <v>#REF!</v>
      </c>
      <c r="W33" s="293" t="e">
        <f>'CTK &amp; KIRIM'!AM34</f>
        <v>#REF!</v>
      </c>
      <c r="X33" s="293" t="e">
        <f>'CTK &amp; KIRIM'!AP34</f>
        <v>#REF!</v>
      </c>
      <c r="Y33" s="293" t="e">
        <f>'CTK &amp; KIRIM'!AS34</f>
        <v>#REF!</v>
      </c>
      <c r="Z33" s="293" t="e">
        <f>'CTK &amp; KIRIM'!AV34</f>
        <v>#REF!</v>
      </c>
      <c r="AA33" s="293" t="e">
        <f>'CTK &amp; KIRIM'!AY34</f>
        <v>#REF!</v>
      </c>
      <c r="AB33" s="293" t="e">
        <f>'CTK &amp; KIRIM'!BB34</f>
        <v>#REF!</v>
      </c>
      <c r="AC33" s="300" t="e">
        <f>'CTK &amp; KIRIM'!BE34</f>
        <v>#REF!</v>
      </c>
    </row>
    <row r="34" spans="1:29" ht="15.75" customHeight="1" thickBot="1" x14ac:dyDescent="0.35">
      <c r="A34" s="303"/>
      <c r="B34" s="567"/>
      <c r="C34" s="646"/>
      <c r="D34" s="648"/>
      <c r="E34" s="305">
        <v>5</v>
      </c>
      <c r="F34" s="314" t="s">
        <v>138</v>
      </c>
      <c r="G34" s="222" t="e">
        <f>#REF!</f>
        <v>#REF!</v>
      </c>
      <c r="H34" s="223" t="e">
        <f>#REF!</f>
        <v>#REF!</v>
      </c>
      <c r="I34" s="224" t="e">
        <f>#REF!</f>
        <v>#REF!</v>
      </c>
      <c r="J34" s="225" t="e">
        <f t="shared" si="0"/>
        <v>#REF!</v>
      </c>
      <c r="K34" s="220" t="e">
        <f t="shared" si="1"/>
        <v>#REF!</v>
      </c>
      <c r="L34" s="346"/>
      <c r="M34" s="346"/>
      <c r="N34" s="293" t="e">
        <f>'CTK &amp; KIRIM'!L35</f>
        <v>#REF!</v>
      </c>
      <c r="O34" s="293" t="e">
        <f>'CTK &amp; KIRIM'!O35</f>
        <v>#REF!</v>
      </c>
      <c r="P34" s="293" t="e">
        <f>'CTK &amp; KIRIM'!R35</f>
        <v>#REF!</v>
      </c>
      <c r="Q34" s="293" t="e">
        <f>'CTK &amp; KIRIM'!U35</f>
        <v>#REF!</v>
      </c>
      <c r="R34" s="293" t="e">
        <f>'CTK &amp; KIRIM'!X35</f>
        <v>#REF!</v>
      </c>
      <c r="S34" s="293" t="e">
        <f>'CTK &amp; KIRIM'!AA35</f>
        <v>#REF!</v>
      </c>
      <c r="T34" s="293" t="e">
        <f>'CTK &amp; KIRIM'!AD35</f>
        <v>#REF!</v>
      </c>
      <c r="U34" s="293" t="e">
        <f>'CTK &amp; KIRIM'!AG35</f>
        <v>#REF!</v>
      </c>
      <c r="V34" s="293" t="e">
        <f>'CTK &amp; KIRIM'!AJ35</f>
        <v>#REF!</v>
      </c>
      <c r="W34" s="293" t="e">
        <f>'CTK &amp; KIRIM'!AM35</f>
        <v>#REF!</v>
      </c>
      <c r="X34" s="293" t="e">
        <f>'CTK &amp; KIRIM'!AP35</f>
        <v>#REF!</v>
      </c>
      <c r="Y34" s="293" t="e">
        <f>'CTK &amp; KIRIM'!AS35</f>
        <v>#REF!</v>
      </c>
      <c r="Z34" s="293" t="e">
        <f>'CTK &amp; KIRIM'!AV35</f>
        <v>#REF!</v>
      </c>
      <c r="AA34" s="293" t="e">
        <f>'CTK &amp; KIRIM'!AY35</f>
        <v>#REF!</v>
      </c>
      <c r="AB34" s="293" t="e">
        <f>'CTK &amp; KIRIM'!BB35</f>
        <v>#REF!</v>
      </c>
      <c r="AC34" s="300" t="e">
        <f>'CTK &amp; KIRIM'!BE35</f>
        <v>#REF!</v>
      </c>
    </row>
    <row r="35" spans="1:29" ht="16.5" customHeight="1" x14ac:dyDescent="0.3">
      <c r="A35" s="303"/>
      <c r="B35" s="644" t="s">
        <v>193</v>
      </c>
      <c r="C35" s="645" t="s">
        <v>173</v>
      </c>
      <c r="D35" s="645" t="s">
        <v>96</v>
      </c>
      <c r="E35" s="257">
        <v>1</v>
      </c>
      <c r="F35" s="308" t="s">
        <v>219</v>
      </c>
      <c r="G35" s="204" t="e">
        <f>#REF!</f>
        <v>#REF!</v>
      </c>
      <c r="H35" s="205" t="e">
        <f>#REF!</f>
        <v>#REF!</v>
      </c>
      <c r="I35" s="206" t="e">
        <f>#REF!</f>
        <v>#REF!</v>
      </c>
      <c r="J35" s="207" t="e">
        <f t="shared" si="0"/>
        <v>#REF!</v>
      </c>
      <c r="K35" s="199" t="e">
        <f t="shared" si="1"/>
        <v>#REF!</v>
      </c>
      <c r="L35" s="320"/>
      <c r="M35" s="320"/>
      <c r="N35" s="294" t="e">
        <f>'CTK &amp; KIRIM'!L36</f>
        <v>#REF!</v>
      </c>
      <c r="O35" s="294" t="e">
        <f>'CTK &amp; KIRIM'!O36</f>
        <v>#REF!</v>
      </c>
      <c r="P35" s="294" t="e">
        <f>'CTK &amp; KIRIM'!R36</f>
        <v>#REF!</v>
      </c>
      <c r="Q35" s="294" t="e">
        <f>'CTK &amp; KIRIM'!U36</f>
        <v>#REF!</v>
      </c>
      <c r="R35" s="294" t="e">
        <f>'CTK &amp; KIRIM'!X36</f>
        <v>#REF!</v>
      </c>
      <c r="S35" s="294" t="e">
        <f>'CTK &amp; KIRIM'!AA36</f>
        <v>#REF!</v>
      </c>
      <c r="T35" s="294" t="e">
        <f>'CTK &amp; KIRIM'!AD36</f>
        <v>#REF!</v>
      </c>
      <c r="U35" s="294" t="e">
        <f>'CTK &amp; KIRIM'!AG36</f>
        <v>#REF!</v>
      </c>
      <c r="V35" s="294" t="e">
        <f>'CTK &amp; KIRIM'!AJ36</f>
        <v>#REF!</v>
      </c>
      <c r="W35" s="294" t="e">
        <f>'CTK &amp; KIRIM'!AM36</f>
        <v>#REF!</v>
      </c>
      <c r="X35" s="294" t="e">
        <f>'CTK &amp; KIRIM'!AP36</f>
        <v>#REF!</v>
      </c>
      <c r="Y35" s="294" t="e">
        <f>'CTK &amp; KIRIM'!AS36</f>
        <v>#REF!</v>
      </c>
      <c r="Z35" s="294" t="e">
        <f>'CTK &amp; KIRIM'!AV36</f>
        <v>#REF!</v>
      </c>
      <c r="AA35" s="294" t="e">
        <f>'CTK &amp; KIRIM'!AY36</f>
        <v>#REF!</v>
      </c>
      <c r="AB35" s="294" t="e">
        <f>'CTK &amp; KIRIM'!BB36</f>
        <v>#REF!</v>
      </c>
      <c r="AC35" s="301" t="e">
        <f>'CTK &amp; KIRIM'!BE36</f>
        <v>#REF!</v>
      </c>
    </row>
    <row r="36" spans="1:29" ht="16.5" customHeight="1" x14ac:dyDescent="0.3">
      <c r="A36" s="303"/>
      <c r="B36" s="567"/>
      <c r="C36" s="646"/>
      <c r="D36" s="647"/>
      <c r="E36" s="202">
        <v>2</v>
      </c>
      <c r="F36" s="309" t="s">
        <v>220</v>
      </c>
      <c r="G36" s="208" t="e">
        <f>#REF!</f>
        <v>#REF!</v>
      </c>
      <c r="H36" s="209" t="e">
        <f>#REF!</f>
        <v>#REF!</v>
      </c>
      <c r="I36" s="210" t="e">
        <f>#REF!</f>
        <v>#REF!</v>
      </c>
      <c r="J36" s="211" t="e">
        <f t="shared" si="0"/>
        <v>#REF!</v>
      </c>
      <c r="K36" s="212" t="e">
        <f t="shared" si="1"/>
        <v>#REF!</v>
      </c>
      <c r="L36" s="212"/>
      <c r="M36" s="212"/>
      <c r="N36" s="294" t="e">
        <f>'CTK &amp; KIRIM'!L37</f>
        <v>#REF!</v>
      </c>
      <c r="O36" s="294" t="e">
        <f>'CTK &amp; KIRIM'!O37</f>
        <v>#REF!</v>
      </c>
      <c r="P36" s="294" t="e">
        <f>'CTK &amp; KIRIM'!R37</f>
        <v>#REF!</v>
      </c>
      <c r="Q36" s="294" t="e">
        <f>'CTK &amp; KIRIM'!U37</f>
        <v>#REF!</v>
      </c>
      <c r="R36" s="294" t="e">
        <f>'CTK &amp; KIRIM'!X37</f>
        <v>#REF!</v>
      </c>
      <c r="S36" s="294" t="e">
        <f>'CTK &amp; KIRIM'!AA37</f>
        <v>#REF!</v>
      </c>
      <c r="T36" s="294" t="e">
        <f>'CTK &amp; KIRIM'!AD37</f>
        <v>#REF!</v>
      </c>
      <c r="U36" s="294" t="e">
        <f>'CTK &amp; KIRIM'!AG37</f>
        <v>#REF!</v>
      </c>
      <c r="V36" s="294" t="e">
        <f>'CTK &amp; KIRIM'!AJ37</f>
        <v>#REF!</v>
      </c>
      <c r="W36" s="294" t="e">
        <f>'CTK &amp; KIRIM'!AM37</f>
        <v>#REF!</v>
      </c>
      <c r="X36" s="294" t="e">
        <f>'CTK &amp; KIRIM'!AP37</f>
        <v>#REF!</v>
      </c>
      <c r="Y36" s="294" t="e">
        <f>'CTK &amp; KIRIM'!AS37</f>
        <v>#REF!</v>
      </c>
      <c r="Z36" s="294" t="e">
        <f>'CTK &amp; KIRIM'!AV37</f>
        <v>#REF!</v>
      </c>
      <c r="AA36" s="294" t="e">
        <f>'CTK &amp; KIRIM'!AY37</f>
        <v>#REF!</v>
      </c>
      <c r="AB36" s="294" t="e">
        <f>'CTK &amp; KIRIM'!BB37</f>
        <v>#REF!</v>
      </c>
      <c r="AC36" s="301" t="e">
        <f>'CTK &amp; KIRIM'!BE37</f>
        <v>#REF!</v>
      </c>
    </row>
    <row r="37" spans="1:29" ht="15.75" customHeight="1" x14ac:dyDescent="0.3">
      <c r="A37" s="303"/>
      <c r="B37" s="567"/>
      <c r="C37" s="646"/>
      <c r="D37" s="647"/>
      <c r="E37" s="203">
        <v>3</v>
      </c>
      <c r="F37" s="309" t="s">
        <v>221</v>
      </c>
      <c r="G37" s="208" t="e">
        <f>#REF!</f>
        <v>#REF!</v>
      </c>
      <c r="H37" s="209" t="e">
        <f>#REF!</f>
        <v>#REF!</v>
      </c>
      <c r="I37" s="213" t="e">
        <f>#REF!</f>
        <v>#REF!</v>
      </c>
      <c r="J37" s="211" t="e">
        <f t="shared" si="0"/>
        <v>#REF!</v>
      </c>
      <c r="K37" s="212" t="e">
        <f t="shared" si="1"/>
        <v>#REF!</v>
      </c>
      <c r="L37" s="212"/>
      <c r="M37" s="212"/>
      <c r="N37" s="294" t="e">
        <f>'CTK &amp; KIRIM'!L38</f>
        <v>#REF!</v>
      </c>
      <c r="O37" s="294" t="e">
        <f>'CTK &amp; KIRIM'!O38</f>
        <v>#REF!</v>
      </c>
      <c r="P37" s="294" t="e">
        <f>'CTK &amp; KIRIM'!R38</f>
        <v>#REF!</v>
      </c>
      <c r="Q37" s="294" t="e">
        <f>'CTK &amp; KIRIM'!U38</f>
        <v>#REF!</v>
      </c>
      <c r="R37" s="294" t="e">
        <f>'CTK &amp; KIRIM'!X38</f>
        <v>#REF!</v>
      </c>
      <c r="S37" s="294" t="e">
        <f>'CTK &amp; KIRIM'!AA38</f>
        <v>#REF!</v>
      </c>
      <c r="T37" s="294" t="e">
        <f>'CTK &amp; KIRIM'!AD38</f>
        <v>#REF!</v>
      </c>
      <c r="U37" s="294" t="e">
        <f>'CTK &amp; KIRIM'!AG38</f>
        <v>#REF!</v>
      </c>
      <c r="V37" s="294" t="e">
        <f>'CTK &amp; KIRIM'!AJ38</f>
        <v>#REF!</v>
      </c>
      <c r="W37" s="294" t="e">
        <f>'CTK &amp; KIRIM'!AM38</f>
        <v>#REF!</v>
      </c>
      <c r="X37" s="294" t="e">
        <f>'CTK &amp; KIRIM'!AP38</f>
        <v>#REF!</v>
      </c>
      <c r="Y37" s="294" t="e">
        <f>'CTK &amp; KIRIM'!AS38</f>
        <v>#REF!</v>
      </c>
      <c r="Z37" s="294" t="e">
        <f>'CTK &amp; KIRIM'!AV38</f>
        <v>#REF!</v>
      </c>
      <c r="AA37" s="294" t="e">
        <f>'CTK &amp; KIRIM'!AY38</f>
        <v>#REF!</v>
      </c>
      <c r="AB37" s="294" t="e">
        <f>'CTK &amp; KIRIM'!BB38</f>
        <v>#REF!</v>
      </c>
      <c r="AC37" s="301" t="e">
        <f>'CTK &amp; KIRIM'!BE38</f>
        <v>#REF!</v>
      </c>
    </row>
    <row r="38" spans="1:29" ht="15.75" customHeight="1" x14ac:dyDescent="0.3">
      <c r="A38" s="303"/>
      <c r="B38" s="567"/>
      <c r="C38" s="646"/>
      <c r="D38" s="646"/>
      <c r="E38" s="304">
        <v>4</v>
      </c>
      <c r="F38" s="309" t="s">
        <v>222</v>
      </c>
      <c r="G38" s="208" t="e">
        <f>#REF!</f>
        <v>#REF!</v>
      </c>
      <c r="H38" s="209" t="e">
        <f>#REF!</f>
        <v>#REF!</v>
      </c>
      <c r="I38" s="213" t="e">
        <f>#REF!</f>
        <v>#REF!</v>
      </c>
      <c r="J38" s="211" t="e">
        <f t="shared" si="0"/>
        <v>#REF!</v>
      </c>
      <c r="K38" s="212" t="e">
        <f t="shared" si="1"/>
        <v>#REF!</v>
      </c>
      <c r="L38" s="212"/>
      <c r="M38" s="212"/>
      <c r="N38" s="294" t="e">
        <f>'CTK &amp; KIRIM'!L39</f>
        <v>#REF!</v>
      </c>
      <c r="O38" s="294" t="e">
        <f>'CTK &amp; KIRIM'!O39</f>
        <v>#REF!</v>
      </c>
      <c r="P38" s="294" t="e">
        <f>'CTK &amp; KIRIM'!R39</f>
        <v>#REF!</v>
      </c>
      <c r="Q38" s="294" t="e">
        <f>'CTK &amp; KIRIM'!U39</f>
        <v>#REF!</v>
      </c>
      <c r="R38" s="294" t="e">
        <f>'CTK &amp; KIRIM'!X39</f>
        <v>#REF!</v>
      </c>
      <c r="S38" s="294" t="e">
        <f>'CTK &amp; KIRIM'!AA39</f>
        <v>#REF!</v>
      </c>
      <c r="T38" s="294" t="e">
        <f>'CTK &amp; KIRIM'!AD39</f>
        <v>#REF!</v>
      </c>
      <c r="U38" s="294" t="e">
        <f>'CTK &amp; KIRIM'!AG39</f>
        <v>#REF!</v>
      </c>
      <c r="V38" s="294" t="e">
        <f>'CTK &amp; KIRIM'!AJ39</f>
        <v>#REF!</v>
      </c>
      <c r="W38" s="294" t="e">
        <f>'CTK &amp; KIRIM'!AM39</f>
        <v>#REF!</v>
      </c>
      <c r="X38" s="294" t="e">
        <f>'CTK &amp; KIRIM'!AP39</f>
        <v>#REF!</v>
      </c>
      <c r="Y38" s="294" t="e">
        <f>'CTK &amp; KIRIM'!AS39</f>
        <v>#REF!</v>
      </c>
      <c r="Z38" s="294" t="e">
        <f>'CTK &amp; KIRIM'!AV39</f>
        <v>#REF!</v>
      </c>
      <c r="AA38" s="294" t="e">
        <f>'CTK &amp; KIRIM'!AY39</f>
        <v>#REF!</v>
      </c>
      <c r="AB38" s="294" t="e">
        <f>'CTK &amp; KIRIM'!BB39</f>
        <v>#REF!</v>
      </c>
      <c r="AC38" s="301" t="e">
        <f>'CTK &amp; KIRIM'!BE39</f>
        <v>#REF!</v>
      </c>
    </row>
    <row r="39" spans="1:29" ht="15.75" customHeight="1" thickBot="1" x14ac:dyDescent="0.35">
      <c r="A39" s="303"/>
      <c r="B39" s="567"/>
      <c r="C39" s="646"/>
      <c r="D39" s="648"/>
      <c r="E39" s="305">
        <v>5</v>
      </c>
      <c r="F39" s="312" t="s">
        <v>223</v>
      </c>
      <c r="G39" s="208" t="e">
        <f>#REF!</f>
        <v>#REF!</v>
      </c>
      <c r="H39" s="209" t="e">
        <f>#REF!</f>
        <v>#REF!</v>
      </c>
      <c r="I39" s="213" t="e">
        <f>#REF!</f>
        <v>#REF!</v>
      </c>
      <c r="J39" s="211" t="e">
        <f t="shared" si="0"/>
        <v>#REF!</v>
      </c>
      <c r="K39" s="212" t="e">
        <f t="shared" si="1"/>
        <v>#REF!</v>
      </c>
      <c r="L39" s="212"/>
      <c r="M39" s="212"/>
      <c r="N39" s="294" t="e">
        <f>'CTK &amp; KIRIM'!L40</f>
        <v>#REF!</v>
      </c>
      <c r="O39" s="294" t="e">
        <f>'CTK &amp; KIRIM'!O40</f>
        <v>#REF!</v>
      </c>
      <c r="P39" s="294" t="e">
        <f>'CTK &amp; KIRIM'!R40</f>
        <v>#REF!</v>
      </c>
      <c r="Q39" s="294" t="e">
        <f>'CTK &amp; KIRIM'!U40</f>
        <v>#REF!</v>
      </c>
      <c r="R39" s="294" t="e">
        <f>'CTK &amp; KIRIM'!X40</f>
        <v>#REF!</v>
      </c>
      <c r="S39" s="294" t="e">
        <f>'CTK &amp; KIRIM'!AA40</f>
        <v>#REF!</v>
      </c>
      <c r="T39" s="294" t="e">
        <f>'CTK &amp; KIRIM'!AD40</f>
        <v>#REF!</v>
      </c>
      <c r="U39" s="294" t="e">
        <f>'CTK &amp; KIRIM'!AG40</f>
        <v>#REF!</v>
      </c>
      <c r="V39" s="294" t="e">
        <f>'CTK &amp; KIRIM'!AJ40</f>
        <v>#REF!</v>
      </c>
      <c r="W39" s="294" t="e">
        <f>'CTK &amp; KIRIM'!AM40</f>
        <v>#REF!</v>
      </c>
      <c r="X39" s="294" t="e">
        <f>'CTK &amp; KIRIM'!AP40</f>
        <v>#REF!</v>
      </c>
      <c r="Y39" s="294" t="e">
        <f>'CTK &amp; KIRIM'!AS40</f>
        <v>#REF!</v>
      </c>
      <c r="Z39" s="294" t="e">
        <f>'CTK &amp; KIRIM'!AV40</f>
        <v>#REF!</v>
      </c>
      <c r="AA39" s="294" t="e">
        <f>'CTK &amp; KIRIM'!AY40</f>
        <v>#REF!</v>
      </c>
      <c r="AB39" s="294" t="e">
        <f>'CTK &amp; KIRIM'!BB40</f>
        <v>#REF!</v>
      </c>
      <c r="AC39" s="301" t="e">
        <f>'CTK &amp; KIRIM'!BE40</f>
        <v>#REF!</v>
      </c>
    </row>
    <row r="40" spans="1:29" ht="16.5" customHeight="1" x14ac:dyDescent="0.3">
      <c r="A40" s="303"/>
      <c r="B40" s="567"/>
      <c r="C40" s="645" t="s">
        <v>182</v>
      </c>
      <c r="D40" s="645" t="s">
        <v>96</v>
      </c>
      <c r="E40" s="257">
        <v>1</v>
      </c>
      <c r="F40" s="311" t="s">
        <v>224</v>
      </c>
      <c r="G40" s="208" t="e">
        <f>#REF!</f>
        <v>#REF!</v>
      </c>
      <c r="H40" s="209" t="e">
        <f>#REF!</f>
        <v>#REF!</v>
      </c>
      <c r="I40" s="213" t="e">
        <f>#REF!</f>
        <v>#REF!</v>
      </c>
      <c r="J40" s="211" t="e">
        <f t="shared" si="0"/>
        <v>#REF!</v>
      </c>
      <c r="K40" s="212" t="e">
        <f t="shared" si="1"/>
        <v>#REF!</v>
      </c>
      <c r="L40" s="212"/>
      <c r="M40" s="212"/>
      <c r="N40" s="294" t="e">
        <f>'CTK &amp; KIRIM'!L41</f>
        <v>#REF!</v>
      </c>
      <c r="O40" s="294" t="e">
        <f>'CTK &amp; KIRIM'!O41</f>
        <v>#REF!</v>
      </c>
      <c r="P40" s="294" t="e">
        <f>'CTK &amp; KIRIM'!R41</f>
        <v>#REF!</v>
      </c>
      <c r="Q40" s="294" t="e">
        <f>'CTK &amp; KIRIM'!U41</f>
        <v>#REF!</v>
      </c>
      <c r="R40" s="294" t="e">
        <f>'CTK &amp; KIRIM'!X41</f>
        <v>#REF!</v>
      </c>
      <c r="S40" s="294" t="e">
        <f>'CTK &amp; KIRIM'!AA41</f>
        <v>#REF!</v>
      </c>
      <c r="T40" s="294" t="e">
        <f>'CTK &amp; KIRIM'!AD41</f>
        <v>#REF!</v>
      </c>
      <c r="U40" s="294" t="e">
        <f>'CTK &amp; KIRIM'!AG41</f>
        <v>#REF!</v>
      </c>
      <c r="V40" s="294" t="e">
        <f>'CTK &amp; KIRIM'!AJ41</f>
        <v>#REF!</v>
      </c>
      <c r="W40" s="294" t="e">
        <f>'CTK &amp; KIRIM'!AM41</f>
        <v>#REF!</v>
      </c>
      <c r="X40" s="294" t="e">
        <f>'CTK &amp; KIRIM'!AP41</f>
        <v>#REF!</v>
      </c>
      <c r="Y40" s="294" t="e">
        <f>'CTK &amp; KIRIM'!AS41</f>
        <v>#REF!</v>
      </c>
      <c r="Z40" s="294" t="e">
        <f>'CTK &amp; KIRIM'!AV41</f>
        <v>#REF!</v>
      </c>
      <c r="AA40" s="294" t="e">
        <f>'CTK &amp; KIRIM'!AY41</f>
        <v>#REF!</v>
      </c>
      <c r="AB40" s="294" t="e">
        <f>'CTK &amp; KIRIM'!BB41</f>
        <v>#REF!</v>
      </c>
      <c r="AC40" s="301" t="e">
        <f>'CTK &amp; KIRIM'!BE41</f>
        <v>#REF!</v>
      </c>
    </row>
    <row r="41" spans="1:29" ht="15.75" customHeight="1" x14ac:dyDescent="0.3">
      <c r="A41" s="303"/>
      <c r="B41" s="567"/>
      <c r="C41" s="646"/>
      <c r="D41" s="647"/>
      <c r="E41" s="202">
        <v>2</v>
      </c>
      <c r="F41" s="309" t="s">
        <v>225</v>
      </c>
      <c r="G41" s="214" t="e">
        <f>#REF!</f>
        <v>#REF!</v>
      </c>
      <c r="H41" s="215" t="e">
        <f>#REF!</f>
        <v>#REF!</v>
      </c>
      <c r="I41" s="216" t="e">
        <f>#REF!</f>
        <v>#REF!</v>
      </c>
      <c r="J41" s="217" t="e">
        <f t="shared" si="0"/>
        <v>#REF!</v>
      </c>
      <c r="K41" s="212" t="e">
        <f t="shared" si="1"/>
        <v>#REF!</v>
      </c>
      <c r="L41" s="212"/>
      <c r="M41" s="212"/>
      <c r="N41" s="295" t="e">
        <f>'CTK &amp; KIRIM'!L42</f>
        <v>#REF!</v>
      </c>
      <c r="O41" s="294" t="e">
        <f>'CTK &amp; KIRIM'!O42</f>
        <v>#REF!</v>
      </c>
      <c r="P41" s="294" t="e">
        <f>'CTK &amp; KIRIM'!R42</f>
        <v>#REF!</v>
      </c>
      <c r="Q41" s="294" t="e">
        <f>'CTK &amp; KIRIM'!U42</f>
        <v>#REF!</v>
      </c>
      <c r="R41" s="294" t="e">
        <f>'CTK &amp; KIRIM'!X42</f>
        <v>#REF!</v>
      </c>
      <c r="S41" s="294" t="e">
        <f>'CTK &amp; KIRIM'!AA42</f>
        <v>#REF!</v>
      </c>
      <c r="T41" s="294" t="e">
        <f>'CTK &amp; KIRIM'!AD42</f>
        <v>#REF!</v>
      </c>
      <c r="U41" s="294" t="e">
        <f>'CTK &amp; KIRIM'!AG42</f>
        <v>#REF!</v>
      </c>
      <c r="V41" s="294" t="e">
        <f>'CTK &amp; KIRIM'!AJ42</f>
        <v>#REF!</v>
      </c>
      <c r="W41" s="294" t="e">
        <f>'CTK &amp; KIRIM'!AM42</f>
        <v>#REF!</v>
      </c>
      <c r="X41" s="294" t="e">
        <f>'CTK &amp; KIRIM'!AP42</f>
        <v>#REF!</v>
      </c>
      <c r="Y41" s="294" t="e">
        <f>'CTK &amp; KIRIM'!AS42</f>
        <v>#REF!</v>
      </c>
      <c r="Z41" s="294" t="e">
        <f>'CTK &amp; KIRIM'!AV42</f>
        <v>#REF!</v>
      </c>
      <c r="AA41" s="294" t="e">
        <f>'CTK &amp; KIRIM'!AY42</f>
        <v>#REF!</v>
      </c>
      <c r="AB41" s="294" t="e">
        <f>'CTK &amp; KIRIM'!BB42</f>
        <v>#REF!</v>
      </c>
      <c r="AC41" s="301" t="e">
        <f>'CTK &amp; KIRIM'!BE42</f>
        <v>#REF!</v>
      </c>
    </row>
    <row r="42" spans="1:29" ht="15.75" customHeight="1" x14ac:dyDescent="0.3">
      <c r="A42" s="303"/>
      <c r="B42" s="567"/>
      <c r="C42" s="646"/>
      <c r="D42" s="647"/>
      <c r="E42" s="203">
        <v>3</v>
      </c>
      <c r="F42" s="309" t="s">
        <v>226</v>
      </c>
      <c r="G42" s="214" t="e">
        <f>#REF!</f>
        <v>#REF!</v>
      </c>
      <c r="H42" s="215" t="e">
        <f>#REF!</f>
        <v>#REF!</v>
      </c>
      <c r="I42" s="216" t="e">
        <f>#REF!</f>
        <v>#REF!</v>
      </c>
      <c r="J42" s="217" t="e">
        <f t="shared" si="0"/>
        <v>#REF!</v>
      </c>
      <c r="K42" s="212" t="e">
        <f t="shared" si="1"/>
        <v>#REF!</v>
      </c>
      <c r="L42" s="212"/>
      <c r="M42" s="212"/>
      <c r="N42" s="294" t="e">
        <f>'CTK &amp; KIRIM'!L43</f>
        <v>#REF!</v>
      </c>
      <c r="O42" s="294" t="e">
        <f>'CTK &amp; KIRIM'!O43</f>
        <v>#REF!</v>
      </c>
      <c r="P42" s="294" t="e">
        <f>'CTK &amp; KIRIM'!R43</f>
        <v>#REF!</v>
      </c>
      <c r="Q42" s="294" t="e">
        <f>'CTK &amp; KIRIM'!U43</f>
        <v>#REF!</v>
      </c>
      <c r="R42" s="294" t="e">
        <f>'CTK &amp; KIRIM'!X43</f>
        <v>#REF!</v>
      </c>
      <c r="S42" s="294" t="e">
        <f>'CTK &amp; KIRIM'!AA43</f>
        <v>#REF!</v>
      </c>
      <c r="T42" s="294" t="e">
        <f>'CTK &amp; KIRIM'!AD43</f>
        <v>#REF!</v>
      </c>
      <c r="U42" s="294" t="e">
        <f>'CTK &amp; KIRIM'!AG43</f>
        <v>#REF!</v>
      </c>
      <c r="V42" s="294" t="e">
        <f>'CTK &amp; KIRIM'!AJ43</f>
        <v>#REF!</v>
      </c>
      <c r="W42" s="294" t="e">
        <f>'CTK &amp; KIRIM'!AM43</f>
        <v>#REF!</v>
      </c>
      <c r="X42" s="294" t="e">
        <f>'CTK &amp; KIRIM'!AP43</f>
        <v>#REF!</v>
      </c>
      <c r="Y42" s="294" t="e">
        <f>'CTK &amp; KIRIM'!AS43</f>
        <v>#REF!</v>
      </c>
      <c r="Z42" s="294" t="e">
        <f>'CTK &amp; KIRIM'!AV43</f>
        <v>#REF!</v>
      </c>
      <c r="AA42" s="294" t="e">
        <f>'CTK &amp; KIRIM'!AY43</f>
        <v>#REF!</v>
      </c>
      <c r="AB42" s="294" t="e">
        <f>'CTK &amp; KIRIM'!BB43</f>
        <v>#REF!</v>
      </c>
      <c r="AC42" s="301" t="e">
        <f>'CTK &amp; KIRIM'!BE43</f>
        <v>#REF!</v>
      </c>
    </row>
    <row r="43" spans="1:29" ht="15.75" customHeight="1" x14ac:dyDescent="0.3">
      <c r="A43" s="303"/>
      <c r="B43" s="567"/>
      <c r="C43" s="646"/>
      <c r="D43" s="646"/>
      <c r="E43" s="304">
        <v>4</v>
      </c>
      <c r="F43" s="309" t="s">
        <v>227</v>
      </c>
      <c r="G43" s="214" t="e">
        <f>#REF!</f>
        <v>#REF!</v>
      </c>
      <c r="H43" s="215" t="e">
        <f>#REF!</f>
        <v>#REF!</v>
      </c>
      <c r="I43" s="216" t="e">
        <f>#REF!</f>
        <v>#REF!</v>
      </c>
      <c r="J43" s="217" t="e">
        <f t="shared" si="0"/>
        <v>#REF!</v>
      </c>
      <c r="K43" s="212" t="e">
        <f t="shared" si="1"/>
        <v>#REF!</v>
      </c>
      <c r="L43" s="212"/>
      <c r="M43" s="212"/>
      <c r="N43" s="294" t="e">
        <f>'CTK &amp; KIRIM'!L44</f>
        <v>#REF!</v>
      </c>
      <c r="O43" s="294" t="e">
        <f>'CTK &amp; KIRIM'!O44</f>
        <v>#REF!</v>
      </c>
      <c r="P43" s="294" t="e">
        <f>'CTK &amp; KIRIM'!R44</f>
        <v>#REF!</v>
      </c>
      <c r="Q43" s="294" t="e">
        <f>'CTK &amp; KIRIM'!U44</f>
        <v>#REF!</v>
      </c>
      <c r="R43" s="294" t="e">
        <f>'CTK &amp; KIRIM'!X44</f>
        <v>#REF!</v>
      </c>
      <c r="S43" s="294" t="e">
        <f>'CTK &amp; KIRIM'!AA44</f>
        <v>#REF!</v>
      </c>
      <c r="T43" s="294" t="e">
        <f>'CTK &amp; KIRIM'!AD44</f>
        <v>#REF!</v>
      </c>
      <c r="U43" s="294" t="e">
        <f>'CTK &amp; KIRIM'!AG44</f>
        <v>#REF!</v>
      </c>
      <c r="V43" s="294" t="e">
        <f>'CTK &amp; KIRIM'!AJ44</f>
        <v>#REF!</v>
      </c>
      <c r="W43" s="294" t="e">
        <f>'CTK &amp; KIRIM'!AM44</f>
        <v>#REF!</v>
      </c>
      <c r="X43" s="294" t="e">
        <f>'CTK &amp; KIRIM'!AP44</f>
        <v>#REF!</v>
      </c>
      <c r="Y43" s="294" t="e">
        <f>'CTK &amp; KIRIM'!AS44</f>
        <v>#REF!</v>
      </c>
      <c r="Z43" s="294" t="e">
        <f>'CTK &amp; KIRIM'!AV44</f>
        <v>#REF!</v>
      </c>
      <c r="AA43" s="294" t="e">
        <f>'CTK &amp; KIRIM'!AY44</f>
        <v>#REF!</v>
      </c>
      <c r="AB43" s="294" t="e">
        <f>'CTK &amp; KIRIM'!BB44</f>
        <v>#REF!</v>
      </c>
      <c r="AC43" s="301" t="e">
        <f>'CTK &amp; KIRIM'!BE44</f>
        <v>#REF!</v>
      </c>
    </row>
    <row r="44" spans="1:29" ht="15.75" customHeight="1" thickBot="1" x14ac:dyDescent="0.35">
      <c r="A44" s="303"/>
      <c r="B44" s="567"/>
      <c r="C44" s="646"/>
      <c r="D44" s="648"/>
      <c r="E44" s="305">
        <v>5</v>
      </c>
      <c r="F44" s="312" t="s">
        <v>228</v>
      </c>
      <c r="G44" s="250" t="e">
        <f>#REF!</f>
        <v>#REF!</v>
      </c>
      <c r="H44" s="249" t="e">
        <f>#REF!</f>
        <v>#REF!</v>
      </c>
      <c r="I44" s="218" t="e">
        <f>#REF!</f>
        <v>#REF!</v>
      </c>
      <c r="J44" s="219" t="e">
        <f t="shared" si="0"/>
        <v>#REF!</v>
      </c>
      <c r="K44" s="220" t="e">
        <f t="shared" si="1"/>
        <v>#REF!</v>
      </c>
      <c r="L44" s="220"/>
      <c r="M44" s="220"/>
      <c r="N44" s="296" t="e">
        <f>'CTK &amp; KIRIM'!L45</f>
        <v>#REF!</v>
      </c>
      <c r="O44" s="296" t="e">
        <f>'CTK &amp; KIRIM'!O45</f>
        <v>#REF!</v>
      </c>
      <c r="P44" s="296" t="e">
        <f>'CTK &amp; KIRIM'!R45</f>
        <v>#REF!</v>
      </c>
      <c r="Q44" s="296" t="e">
        <f>'CTK &amp; KIRIM'!U45</f>
        <v>#REF!</v>
      </c>
      <c r="R44" s="296" t="e">
        <f>'CTK &amp; KIRIM'!X45</f>
        <v>#REF!</v>
      </c>
      <c r="S44" s="296" t="e">
        <f>'CTK &amp; KIRIM'!AA45</f>
        <v>#REF!</v>
      </c>
      <c r="T44" s="296" t="e">
        <f>'CTK &amp; KIRIM'!AD45</f>
        <v>#REF!</v>
      </c>
      <c r="U44" s="296" t="e">
        <f>'CTK &amp; KIRIM'!AG45</f>
        <v>#REF!</v>
      </c>
      <c r="V44" s="296" t="e">
        <f>'CTK &amp; KIRIM'!AJ45</f>
        <v>#REF!</v>
      </c>
      <c r="W44" s="296" t="e">
        <f>'CTK &amp; KIRIM'!AM45</f>
        <v>#REF!</v>
      </c>
      <c r="X44" s="296" t="e">
        <f>'CTK &amp; KIRIM'!AP45</f>
        <v>#REF!</v>
      </c>
      <c r="Y44" s="296" t="e">
        <f>'CTK &amp; KIRIM'!AS45</f>
        <v>#REF!</v>
      </c>
      <c r="Z44" s="296" t="e">
        <f>'CTK &amp; KIRIM'!AV45</f>
        <v>#REF!</v>
      </c>
      <c r="AA44" s="296" t="e">
        <f>'CTK &amp; KIRIM'!AY45</f>
        <v>#REF!</v>
      </c>
      <c r="AB44" s="296" t="e">
        <f>'CTK &amp; KIRIM'!BB45</f>
        <v>#REF!</v>
      </c>
      <c r="AC44" s="302" t="e">
        <f>'CTK &amp; KIRIM'!BE45</f>
        <v>#REF!</v>
      </c>
    </row>
  </sheetData>
  <mergeCells count="27">
    <mergeCell ref="D30:D34"/>
    <mergeCell ref="B25:B34"/>
    <mergeCell ref="C30:C34"/>
    <mergeCell ref="A5:A8"/>
    <mergeCell ref="D13:D16"/>
    <mergeCell ref="C13:C16"/>
    <mergeCell ref="B9:B16"/>
    <mergeCell ref="A9:A16"/>
    <mergeCell ref="D21:D24"/>
    <mergeCell ref="C21:C24"/>
    <mergeCell ref="B17:B24"/>
    <mergeCell ref="D25:D29"/>
    <mergeCell ref="C25:C29"/>
    <mergeCell ref="C9:C12"/>
    <mergeCell ref="D9:D12"/>
    <mergeCell ref="D17:D20"/>
    <mergeCell ref="B35:B44"/>
    <mergeCell ref="C35:C39"/>
    <mergeCell ref="D35:D39"/>
    <mergeCell ref="C40:C44"/>
    <mergeCell ref="D40:D44"/>
    <mergeCell ref="C17:C20"/>
    <mergeCell ref="E2:AC3"/>
    <mergeCell ref="B5:D8"/>
    <mergeCell ref="E5:E8"/>
    <mergeCell ref="F5:F8"/>
    <mergeCell ref="G5:G8"/>
  </mergeCells>
  <pageMargins left="0.70866141732283472" right="0.11811023622047245" top="0.35433070866141736" bottom="0.35433070866141736" header="0.31496062992125984" footer="0.31496062992125984"/>
  <pageSetup paperSize="9" scale="75" orientation="landscape" horizontalDpi="4294967293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S16" sqref="S16"/>
    </sheetView>
  </sheetViews>
  <sheetFormatPr defaultRowHeight="14.4" x14ac:dyDescent="0.3"/>
  <cols>
    <col min="4" max="4" width="21" customWidth="1"/>
    <col min="10" max="10" width="15.109375" customWidth="1"/>
  </cols>
  <sheetData>
    <row r="1" spans="1:11" ht="18" x14ac:dyDescent="0.25">
      <c r="A1" s="505" t="s">
        <v>36</v>
      </c>
      <c r="B1" s="506"/>
      <c r="C1" s="3"/>
      <c r="D1" s="3"/>
      <c r="E1" s="2"/>
      <c r="F1" s="2"/>
      <c r="G1" s="4"/>
      <c r="H1" s="4"/>
      <c r="I1" s="2"/>
      <c r="J1" s="3"/>
      <c r="K1" s="2"/>
    </row>
    <row r="2" spans="1:11" ht="15.75" x14ac:dyDescent="0.25">
      <c r="A2" s="507" t="s">
        <v>37</v>
      </c>
      <c r="B2" s="508"/>
      <c r="C2" s="509"/>
      <c r="D2" s="509"/>
      <c r="E2" s="508"/>
      <c r="F2" s="2"/>
      <c r="G2" s="6"/>
      <c r="H2" s="6"/>
      <c r="I2" s="20"/>
      <c r="J2" s="7"/>
      <c r="K2" s="7"/>
    </row>
    <row r="3" spans="1:11" ht="15.75" x14ac:dyDescent="0.25">
      <c r="A3" s="510">
        <v>1</v>
      </c>
      <c r="B3" s="511" t="s">
        <v>134</v>
      </c>
      <c r="C3" s="510"/>
      <c r="D3" s="510"/>
      <c r="E3" s="511"/>
      <c r="F3" s="511"/>
      <c r="G3" s="512"/>
      <c r="H3" s="512"/>
      <c r="I3" s="513" t="s">
        <v>38</v>
      </c>
      <c r="J3" s="514">
        <v>100000</v>
      </c>
      <c r="K3" s="8"/>
    </row>
    <row r="4" spans="1:11" ht="15.75" x14ac:dyDescent="0.25">
      <c r="A4" s="510"/>
      <c r="B4" s="511" t="s">
        <v>278</v>
      </c>
      <c r="C4" s="510"/>
      <c r="D4" s="510"/>
      <c r="E4" s="511"/>
      <c r="F4" s="511"/>
      <c r="G4" s="512"/>
      <c r="H4" s="512"/>
      <c r="I4" s="513"/>
      <c r="J4" s="514">
        <v>100000</v>
      </c>
      <c r="K4" s="8"/>
    </row>
    <row r="5" spans="1:11" ht="15.75" x14ac:dyDescent="0.25">
      <c r="A5" s="510">
        <v>2</v>
      </c>
      <c r="B5" s="511" t="s">
        <v>142</v>
      </c>
      <c r="C5" s="510"/>
      <c r="D5" s="510"/>
      <c r="E5" s="511"/>
      <c r="F5" s="511"/>
      <c r="G5" s="512"/>
      <c r="H5" s="512"/>
      <c r="I5" s="513" t="s">
        <v>38</v>
      </c>
      <c r="J5" s="514">
        <v>30</v>
      </c>
      <c r="K5" s="8"/>
    </row>
    <row r="6" spans="1:11" ht="15.75" x14ac:dyDescent="0.25">
      <c r="A6" s="510">
        <v>3</v>
      </c>
      <c r="B6" s="511" t="s">
        <v>111</v>
      </c>
      <c r="C6" s="510"/>
      <c r="D6" s="510"/>
      <c r="E6" s="511"/>
      <c r="F6" s="511"/>
      <c r="G6" s="512"/>
      <c r="H6" s="512"/>
      <c r="I6" s="513" t="s">
        <v>38</v>
      </c>
      <c r="J6" s="515">
        <v>0.05</v>
      </c>
      <c r="K6" s="8"/>
    </row>
    <row r="7" spans="1:11" ht="15.75" x14ac:dyDescent="0.25">
      <c r="A7" s="510">
        <v>4</v>
      </c>
      <c r="B7" s="511" t="s">
        <v>140</v>
      </c>
      <c r="C7" s="510"/>
      <c r="D7" s="510"/>
      <c r="E7" s="511"/>
      <c r="F7" s="511"/>
      <c r="G7" s="512"/>
      <c r="H7" s="512"/>
      <c r="I7" s="513"/>
      <c r="J7" s="515">
        <v>5</v>
      </c>
      <c r="K7" s="8"/>
    </row>
    <row r="8" spans="1:11" ht="15.75" x14ac:dyDescent="0.25">
      <c r="A8" s="510"/>
      <c r="B8" s="511" t="s">
        <v>141</v>
      </c>
      <c r="C8" s="510"/>
      <c r="D8" s="510"/>
      <c r="E8" s="511"/>
      <c r="F8" s="511"/>
      <c r="G8" s="512"/>
      <c r="H8" s="512"/>
      <c r="I8" s="513"/>
      <c r="J8" s="515">
        <v>8</v>
      </c>
      <c r="K8" s="8"/>
    </row>
    <row r="9" spans="1:11" ht="18" x14ac:dyDescent="0.25">
      <c r="A9" s="510"/>
      <c r="B9" s="511" t="s">
        <v>299</v>
      </c>
      <c r="C9" s="510"/>
      <c r="D9" s="510"/>
      <c r="E9" s="511"/>
      <c r="F9" s="511"/>
      <c r="G9" s="512"/>
      <c r="H9" s="512"/>
      <c r="I9" s="513"/>
      <c r="J9" s="515">
        <v>25</v>
      </c>
      <c r="K9" s="8"/>
    </row>
    <row r="10" spans="1:11" ht="15.75" x14ac:dyDescent="0.25">
      <c r="A10" s="510">
        <v>5</v>
      </c>
      <c r="B10" s="511" t="s">
        <v>39</v>
      </c>
      <c r="C10" s="516"/>
      <c r="D10" s="516"/>
      <c r="E10" s="517"/>
      <c r="F10" s="517"/>
      <c r="G10" s="512"/>
      <c r="H10" s="512"/>
      <c r="I10" s="513" t="s">
        <v>38</v>
      </c>
      <c r="J10" s="515">
        <v>12500</v>
      </c>
      <c r="K10" s="8"/>
    </row>
    <row r="11" spans="1:11" ht="15.75" x14ac:dyDescent="0.25">
      <c r="A11" s="510">
        <v>6</v>
      </c>
      <c r="B11" s="511" t="s">
        <v>135</v>
      </c>
      <c r="C11" s="516"/>
      <c r="D11" s="510"/>
      <c r="E11" s="510"/>
      <c r="F11" s="510"/>
      <c r="G11" s="510"/>
      <c r="H11" s="518"/>
      <c r="I11" s="513" t="s">
        <v>38</v>
      </c>
      <c r="J11" s="519">
        <v>12500</v>
      </c>
      <c r="K11" s="8"/>
    </row>
    <row r="12" spans="1:11" ht="15.75" x14ac:dyDescent="0.25">
      <c r="A12" s="510">
        <v>7</v>
      </c>
      <c r="B12" s="511" t="s">
        <v>136</v>
      </c>
      <c r="C12" s="516"/>
      <c r="D12" s="510"/>
      <c r="E12" s="510"/>
      <c r="F12" s="510"/>
      <c r="G12" s="510"/>
      <c r="H12" s="518"/>
      <c r="I12" s="513" t="s">
        <v>38</v>
      </c>
      <c r="J12" s="519">
        <v>16000</v>
      </c>
      <c r="K12" s="8"/>
    </row>
    <row r="13" spans="1:11" ht="15" x14ac:dyDescent="0.25">
      <c r="A13" s="510">
        <v>8</v>
      </c>
      <c r="B13" s="511" t="s">
        <v>22</v>
      </c>
      <c r="C13" s="516"/>
      <c r="D13" s="516"/>
      <c r="E13" s="517"/>
      <c r="F13" s="517"/>
      <c r="G13" s="512"/>
      <c r="H13" s="512"/>
      <c r="I13" s="513" t="s">
        <v>38</v>
      </c>
      <c r="J13" s="520">
        <v>0.1</v>
      </c>
      <c r="K13" s="5"/>
    </row>
    <row r="14" spans="1:11" ht="15" x14ac:dyDescent="0.25">
      <c r="A14" s="510">
        <v>9</v>
      </c>
      <c r="B14" s="511" t="s">
        <v>40</v>
      </c>
      <c r="C14" s="516"/>
      <c r="D14" s="516"/>
      <c r="E14" s="517"/>
      <c r="F14" s="517"/>
      <c r="G14" s="512"/>
      <c r="H14" s="512"/>
      <c r="I14" s="513" t="s">
        <v>38</v>
      </c>
      <c r="J14" s="521">
        <v>0</v>
      </c>
      <c r="K14" s="5"/>
    </row>
    <row r="15" spans="1:11" ht="15.75" x14ac:dyDescent="0.25">
      <c r="A15" s="510">
        <v>10</v>
      </c>
      <c r="B15" s="511" t="s">
        <v>128</v>
      </c>
      <c r="C15" s="516"/>
      <c r="D15" s="516"/>
      <c r="E15" s="517"/>
      <c r="F15" s="517"/>
      <c r="G15" s="512"/>
      <c r="H15" s="512"/>
      <c r="I15" s="513" t="s">
        <v>38</v>
      </c>
      <c r="J15" s="514">
        <v>350</v>
      </c>
      <c r="K15" s="8"/>
    </row>
  </sheetData>
  <pageMargins left="0.7" right="0.7" top="0.75" bottom="0.75" header="0.3" footer="0.3"/>
  <pageSetup paperSize="9" scale="91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490"/>
  <sheetViews>
    <sheetView tabSelected="1" topLeftCell="A2" workbookViewId="0">
      <selection activeCell="G74" sqref="G74:H74"/>
    </sheetView>
  </sheetViews>
  <sheetFormatPr defaultColWidth="9.109375" defaultRowHeight="13.8" x14ac:dyDescent="0.25"/>
  <cols>
    <col min="1" max="1" width="3.109375" style="9" customWidth="1"/>
    <col min="2" max="2" width="7" style="9" customWidth="1"/>
    <col min="3" max="3" width="15.5546875" style="9" customWidth="1"/>
    <col min="4" max="4" width="3" style="9" customWidth="1"/>
    <col min="5" max="5" width="11" style="9" customWidth="1"/>
    <col min="6" max="6" width="4" style="9" customWidth="1"/>
    <col min="7" max="7" width="7.33203125" style="9" customWidth="1"/>
    <col min="8" max="8" width="2.44140625" style="9" customWidth="1"/>
    <col min="9" max="9" width="5.5546875" style="9" customWidth="1"/>
    <col min="10" max="10" width="2.33203125" style="9" customWidth="1"/>
    <col min="11" max="11" width="11.33203125" style="9" customWidth="1"/>
    <col min="12" max="12" width="2.44140625" style="9" customWidth="1"/>
    <col min="13" max="13" width="11" style="9" customWidth="1"/>
    <col min="14" max="14" width="22.6640625" style="9" customWidth="1"/>
    <col min="15" max="15" width="1.109375" style="9" customWidth="1"/>
    <col min="16" max="16" width="1.5546875" style="9" customWidth="1"/>
    <col min="17" max="17" width="19.109375" style="9" customWidth="1"/>
    <col min="18" max="18" width="4.44140625" style="9" customWidth="1"/>
    <col min="19" max="20" width="4.88671875" style="9" customWidth="1"/>
    <col min="21" max="21" width="4.44140625" style="9" customWidth="1"/>
    <col min="22" max="22" width="1.5546875" style="9" customWidth="1"/>
    <col min="23" max="23" width="4.5546875" style="9" customWidth="1"/>
    <col min="24" max="24" width="5.5546875" style="9" customWidth="1"/>
    <col min="25" max="25" width="5.109375" style="9" customWidth="1"/>
    <col min="26" max="26" width="4.33203125" style="9" customWidth="1"/>
    <col min="27" max="27" width="1.5546875" style="9" customWidth="1"/>
    <col min="28" max="28" width="5" style="9" customWidth="1"/>
    <col min="29" max="29" width="3.88671875" style="9" customWidth="1"/>
    <col min="30" max="30" width="4.88671875" style="9" customWidth="1"/>
    <col min="31" max="31" width="4.5546875" style="9" customWidth="1"/>
    <col min="32" max="32" width="1.6640625" style="9" customWidth="1"/>
    <col min="33" max="33" width="4.44140625" style="9" customWidth="1"/>
    <col min="34" max="35" width="3.6640625" style="9" customWidth="1"/>
    <col min="36" max="36" width="4.109375" style="9" customWidth="1"/>
    <col min="37" max="37" width="1.88671875" style="9" customWidth="1"/>
    <col min="38" max="38" width="2.88671875" style="9" customWidth="1"/>
    <col min="39" max="39" width="1.6640625" style="9" customWidth="1"/>
    <col min="40" max="40" width="4.109375" style="9" customWidth="1"/>
    <col min="41" max="41" width="2.6640625" style="9" customWidth="1"/>
    <col min="42" max="42" width="2.109375" style="9" customWidth="1"/>
    <col min="43" max="16384" width="9.109375" style="9"/>
  </cols>
  <sheetData>
    <row r="1" spans="1:36" ht="15" customHeight="1" x14ac:dyDescent="0.25">
      <c r="A1" s="20"/>
      <c r="B1" s="498" t="s">
        <v>127</v>
      </c>
      <c r="C1" s="693" t="s">
        <v>292</v>
      </c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</row>
    <row r="2" spans="1:36" ht="15" customHeight="1" x14ac:dyDescent="0.25">
      <c r="A2" s="20"/>
      <c r="B2" s="498" t="s">
        <v>126</v>
      </c>
      <c r="C2" s="498" t="s">
        <v>290</v>
      </c>
      <c r="D2" s="498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36" ht="15" customHeight="1" x14ac:dyDescent="0.25">
      <c r="A3" s="59" t="s">
        <v>125</v>
      </c>
      <c r="B3" s="497"/>
      <c r="C3" s="498" t="s">
        <v>291</v>
      </c>
      <c r="D3" s="498"/>
      <c r="E3" s="23"/>
      <c r="F3" s="23"/>
      <c r="G3" s="23"/>
      <c r="H3" s="23"/>
      <c r="I3" s="23"/>
      <c r="J3" s="23"/>
      <c r="K3" s="23"/>
      <c r="L3" s="23"/>
      <c r="M3" s="23"/>
      <c r="N3" s="499"/>
      <c r="O3" s="26"/>
      <c r="P3" s="26"/>
      <c r="R3" s="43" t="s">
        <v>72</v>
      </c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</row>
    <row r="4" spans="1:36" ht="15" customHeight="1" x14ac:dyDescent="0.25">
      <c r="A4" s="59"/>
      <c r="B4" s="59"/>
      <c r="C4" s="1"/>
      <c r="D4" s="1"/>
      <c r="E4" s="20"/>
      <c r="F4" s="20"/>
      <c r="G4" s="20"/>
      <c r="H4" s="20"/>
      <c r="I4" s="20"/>
      <c r="J4" s="20"/>
      <c r="K4" s="20"/>
      <c r="L4" s="20"/>
      <c r="M4" s="20"/>
      <c r="O4" s="26"/>
      <c r="P4" s="26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</row>
    <row r="5" spans="1:36" ht="15" customHeight="1" x14ac:dyDescent="0.25">
      <c r="A5" s="693" t="s">
        <v>234</v>
      </c>
      <c r="B5" s="693"/>
      <c r="C5" s="693"/>
      <c r="D5" s="693"/>
      <c r="E5" s="693"/>
      <c r="F5" s="693"/>
      <c r="G5" s="693"/>
      <c r="H5" s="693"/>
      <c r="I5" s="693"/>
      <c r="J5" s="693"/>
      <c r="K5" s="693"/>
      <c r="L5" s="693"/>
      <c r="M5" s="693"/>
      <c r="N5" s="693"/>
      <c r="O5" s="26"/>
      <c r="P5" s="26"/>
      <c r="Q5" s="274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</row>
    <row r="6" spans="1:36" ht="9" customHeight="1" x14ac:dyDescent="0.25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26"/>
      <c r="P6" s="26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</row>
    <row r="7" spans="1:36" ht="15" customHeight="1" x14ac:dyDescent="0.25">
      <c r="A7" s="694" t="s">
        <v>109</v>
      </c>
      <c r="B7" s="61" t="s">
        <v>56</v>
      </c>
      <c r="C7" s="46"/>
      <c r="D7" s="46"/>
      <c r="E7" s="696" t="s">
        <v>301</v>
      </c>
      <c r="F7" s="697"/>
      <c r="G7" s="697"/>
      <c r="H7" s="697"/>
      <c r="I7" s="697"/>
      <c r="J7" s="697"/>
      <c r="K7" s="697"/>
      <c r="L7" s="697"/>
      <c r="M7" s="697"/>
      <c r="N7" s="27"/>
      <c r="P7" s="11"/>
      <c r="Q7" s="13"/>
      <c r="R7" s="24" t="s">
        <v>74</v>
      </c>
      <c r="S7" s="24"/>
      <c r="T7" s="24"/>
      <c r="U7" s="24"/>
      <c r="V7" s="12"/>
      <c r="W7" s="24" t="s">
        <v>83</v>
      </c>
      <c r="X7" s="24"/>
      <c r="Y7" s="24"/>
      <c r="Z7" s="24"/>
      <c r="AA7" s="13"/>
      <c r="AB7" s="24" t="s">
        <v>84</v>
      </c>
      <c r="AC7" s="24"/>
      <c r="AD7" s="24"/>
      <c r="AE7" s="24"/>
      <c r="AG7" s="24" t="s">
        <v>86</v>
      </c>
      <c r="AH7" s="24"/>
      <c r="AI7" s="24"/>
      <c r="AJ7" s="24"/>
    </row>
    <row r="8" spans="1:36" ht="15" customHeight="1" x14ac:dyDescent="0.25">
      <c r="A8" s="695"/>
      <c r="B8" s="61" t="s">
        <v>0</v>
      </c>
      <c r="C8" s="46"/>
      <c r="D8" s="238"/>
      <c r="E8" s="246" t="s">
        <v>1</v>
      </c>
      <c r="F8" s="15"/>
      <c r="G8" s="698" t="s">
        <v>2</v>
      </c>
      <c r="H8" s="699"/>
      <c r="I8" s="13"/>
      <c r="J8" s="708" t="s">
        <v>3</v>
      </c>
      <c r="K8" s="704"/>
      <c r="L8" s="709" t="s">
        <v>4</v>
      </c>
      <c r="M8" s="704"/>
      <c r="N8" s="28" t="s">
        <v>41</v>
      </c>
      <c r="Q8" s="13"/>
      <c r="R8" s="16" t="s">
        <v>75</v>
      </c>
      <c r="S8" s="16" t="s">
        <v>76</v>
      </c>
      <c r="T8" s="37" t="s">
        <v>75</v>
      </c>
      <c r="U8" s="16" t="s">
        <v>76</v>
      </c>
      <c r="V8" s="13"/>
      <c r="W8" s="16" t="s">
        <v>75</v>
      </c>
      <c r="X8" s="16" t="s">
        <v>76</v>
      </c>
      <c r="Y8" s="37" t="s">
        <v>75</v>
      </c>
      <c r="Z8" s="16" t="s">
        <v>76</v>
      </c>
      <c r="AA8" s="13"/>
      <c r="AB8" s="16" t="s">
        <v>75</v>
      </c>
      <c r="AC8" s="16" t="s">
        <v>76</v>
      </c>
      <c r="AD8" s="37" t="s">
        <v>75</v>
      </c>
      <c r="AE8" s="16" t="s">
        <v>76</v>
      </c>
      <c r="AF8" s="13"/>
      <c r="AG8" s="16" t="s">
        <v>75</v>
      </c>
      <c r="AH8" s="16" t="s">
        <v>76</v>
      </c>
      <c r="AI8" s="37" t="s">
        <v>75</v>
      </c>
      <c r="AJ8" s="16" t="s">
        <v>76</v>
      </c>
    </row>
    <row r="9" spans="1:36" ht="15" customHeight="1" x14ac:dyDescent="0.3">
      <c r="A9" s="695"/>
      <c r="B9" s="93"/>
      <c r="C9" s="128" t="s">
        <v>95</v>
      </c>
      <c r="D9" s="234"/>
      <c r="E9" s="103">
        <f>IF(C9="A4",21,IF(C9="B5",17.6,14.8))</f>
        <v>21</v>
      </c>
      <c r="F9" s="30" t="s">
        <v>63</v>
      </c>
      <c r="G9" s="103">
        <v>28</v>
      </c>
      <c r="H9" s="93"/>
      <c r="I9" s="80"/>
      <c r="J9" s="94"/>
      <c r="K9" s="273">
        <v>394136</v>
      </c>
      <c r="L9" s="143"/>
      <c r="M9" s="128">
        <v>184</v>
      </c>
      <c r="N9" s="103">
        <v>4</v>
      </c>
      <c r="Q9" s="13"/>
      <c r="R9" s="19">
        <v>4</v>
      </c>
      <c r="S9" s="19">
        <f>T9+1</f>
        <v>10</v>
      </c>
      <c r="T9" s="38">
        <f>T10+1</f>
        <v>9</v>
      </c>
      <c r="U9" s="19">
        <v>4</v>
      </c>
      <c r="V9" s="13"/>
      <c r="W9" s="56">
        <v>4</v>
      </c>
      <c r="X9" s="19">
        <f>Y9+1</f>
        <v>26</v>
      </c>
      <c r="Y9" s="38">
        <f>Y10+1</f>
        <v>25</v>
      </c>
      <c r="Z9" s="56">
        <v>4</v>
      </c>
      <c r="AA9" s="13"/>
      <c r="AB9" s="56">
        <v>4</v>
      </c>
      <c r="AC9" s="19">
        <f>AD9+1</f>
        <v>42</v>
      </c>
      <c r="AD9" s="38">
        <f>AD10+1</f>
        <v>41</v>
      </c>
      <c r="AE9" s="56">
        <v>4</v>
      </c>
      <c r="AF9" s="13"/>
      <c r="AG9" s="56">
        <v>4</v>
      </c>
      <c r="AH9" s="19">
        <f>AI9+1</f>
        <v>58</v>
      </c>
      <c r="AI9" s="38">
        <f>AI10+1</f>
        <v>57</v>
      </c>
      <c r="AJ9" s="56">
        <v>4</v>
      </c>
    </row>
    <row r="10" spans="1:36" ht="15" customHeight="1" x14ac:dyDescent="0.25">
      <c r="A10" s="695"/>
      <c r="B10" s="73" t="s">
        <v>25</v>
      </c>
      <c r="C10" s="150"/>
      <c r="D10" s="149"/>
      <c r="E10" s="132">
        <f>(E9*2)+1+N11</f>
        <v>43.851999999999997</v>
      </c>
      <c r="F10" s="30" t="s">
        <v>63</v>
      </c>
      <c r="G10" s="128">
        <f>G9+1</f>
        <v>29</v>
      </c>
      <c r="H10" s="129" t="s">
        <v>42</v>
      </c>
      <c r="I10" s="9" t="s">
        <v>159</v>
      </c>
      <c r="K10" s="154">
        <f>(E9*2)+N11</f>
        <v>42.851999999999997</v>
      </c>
      <c r="L10" s="237" t="s">
        <v>63</v>
      </c>
      <c r="M10" s="155">
        <f>G9</f>
        <v>28</v>
      </c>
      <c r="N10" s="135" t="s">
        <v>42</v>
      </c>
      <c r="Q10" s="17"/>
      <c r="R10" s="19">
        <v>4</v>
      </c>
      <c r="S10" s="19">
        <f>S11+1</f>
        <v>7</v>
      </c>
      <c r="T10" s="38">
        <f>S10+1</f>
        <v>8</v>
      </c>
      <c r="U10" s="19">
        <v>4</v>
      </c>
      <c r="V10" s="13"/>
      <c r="W10" s="56">
        <v>4</v>
      </c>
      <c r="X10" s="19">
        <f>X11+1</f>
        <v>23</v>
      </c>
      <c r="Y10" s="38">
        <f>X10+1</f>
        <v>24</v>
      </c>
      <c r="Z10" s="56">
        <v>4</v>
      </c>
      <c r="AA10" s="13"/>
      <c r="AB10" s="56">
        <v>4</v>
      </c>
      <c r="AC10" s="19">
        <f>AC11+1</f>
        <v>39</v>
      </c>
      <c r="AD10" s="38">
        <f>AC10+1</f>
        <v>40</v>
      </c>
      <c r="AE10" s="56">
        <v>4</v>
      </c>
      <c r="AF10" s="13"/>
      <c r="AG10" s="56">
        <v>4</v>
      </c>
      <c r="AH10" s="19">
        <f>AH11+1</f>
        <v>55</v>
      </c>
      <c r="AI10" s="38">
        <f>AH10+1</f>
        <v>56</v>
      </c>
      <c r="AJ10" s="56">
        <v>4</v>
      </c>
    </row>
    <row r="11" spans="1:36" ht="15" customHeight="1" x14ac:dyDescent="0.25">
      <c r="A11" s="695"/>
      <c r="B11" s="710" t="s">
        <v>69</v>
      </c>
      <c r="C11" s="711"/>
      <c r="D11" s="149"/>
      <c r="E11" s="130" t="s">
        <v>6</v>
      </c>
      <c r="F11" s="78"/>
      <c r="G11" s="698" t="s">
        <v>7</v>
      </c>
      <c r="H11" s="699"/>
      <c r="I11" s="15" t="s">
        <v>12</v>
      </c>
      <c r="J11" s="136"/>
      <c r="K11" s="714" t="s">
        <v>158</v>
      </c>
      <c r="L11" s="714"/>
      <c r="M11" s="715"/>
      <c r="N11" s="716">
        <f>((M9*0.09)/(2*10))+((0.12*2)/10)</f>
        <v>0.85199999999999998</v>
      </c>
      <c r="O11" s="145"/>
      <c r="Q11" s="19"/>
      <c r="R11" s="19">
        <v>4</v>
      </c>
      <c r="S11" s="19">
        <f>T11+1</f>
        <v>6</v>
      </c>
      <c r="T11" s="38">
        <f>T12+1</f>
        <v>5</v>
      </c>
      <c r="U11" s="19">
        <v>4</v>
      </c>
      <c r="V11" s="13"/>
      <c r="W11" s="56">
        <v>4</v>
      </c>
      <c r="X11" s="19">
        <f>Y11+1</f>
        <v>22</v>
      </c>
      <c r="Y11" s="38">
        <f>Y12+1</f>
        <v>21</v>
      </c>
      <c r="Z11" s="56">
        <v>4</v>
      </c>
      <c r="AA11" s="13"/>
      <c r="AB11" s="56">
        <v>4</v>
      </c>
      <c r="AC11" s="19">
        <f>AD11+1</f>
        <v>38</v>
      </c>
      <c r="AD11" s="38">
        <f>AD12+1</f>
        <v>37</v>
      </c>
      <c r="AE11" s="56">
        <v>4</v>
      </c>
      <c r="AF11" s="13"/>
      <c r="AG11" s="56">
        <v>4</v>
      </c>
      <c r="AH11" s="19">
        <f>AI11+1</f>
        <v>54</v>
      </c>
      <c r="AI11" s="38">
        <f>AI12+1</f>
        <v>53</v>
      </c>
      <c r="AJ11" s="56">
        <v>4</v>
      </c>
    </row>
    <row r="12" spans="1:36" ht="15" customHeight="1" x14ac:dyDescent="0.25">
      <c r="A12" s="695"/>
      <c r="B12" s="712"/>
      <c r="C12" s="713"/>
      <c r="D12" s="151"/>
      <c r="E12" s="104">
        <f>(E9*G9*M9*E15)/(2*100*100)</f>
        <v>378.67200000000003</v>
      </c>
      <c r="F12" s="79"/>
      <c r="G12" s="105">
        <f>(K10*M10*M15)/(100*100)</f>
        <v>25.196975999999999</v>
      </c>
      <c r="H12" s="106"/>
      <c r="I12" s="106">
        <f>E12+G12</f>
        <v>403.86897600000003</v>
      </c>
      <c r="J12" s="144"/>
      <c r="K12" s="718" t="s">
        <v>67</v>
      </c>
      <c r="L12" s="719"/>
      <c r="M12" s="720"/>
      <c r="N12" s="717"/>
      <c r="O12" s="146"/>
      <c r="Q12" s="19"/>
      <c r="R12" s="19">
        <v>4</v>
      </c>
      <c r="S12" s="19">
        <f>S13+1</f>
        <v>3</v>
      </c>
      <c r="T12" s="38">
        <f>S12+1</f>
        <v>4</v>
      </c>
      <c r="U12" s="19">
        <v>4</v>
      </c>
      <c r="V12" s="13"/>
      <c r="W12" s="56">
        <v>4</v>
      </c>
      <c r="X12" s="19">
        <f>X13+1</f>
        <v>19</v>
      </c>
      <c r="Y12" s="38">
        <f>X12+1</f>
        <v>20</v>
      </c>
      <c r="Z12" s="56">
        <v>4</v>
      </c>
      <c r="AA12" s="13"/>
      <c r="AB12" s="56">
        <v>4</v>
      </c>
      <c r="AC12" s="19">
        <f>AC13+1</f>
        <v>35</v>
      </c>
      <c r="AD12" s="38">
        <f>AC12+1</f>
        <v>36</v>
      </c>
      <c r="AE12" s="56">
        <v>4</v>
      </c>
      <c r="AF12" s="13"/>
      <c r="AG12" s="56">
        <v>4</v>
      </c>
      <c r="AH12" s="19">
        <f>AH13+1</f>
        <v>51</v>
      </c>
      <c r="AI12" s="38">
        <f>AH12+1</f>
        <v>52</v>
      </c>
      <c r="AJ12" s="56">
        <v>4</v>
      </c>
    </row>
    <row r="13" spans="1:36" x14ac:dyDescent="0.25">
      <c r="A13" s="695"/>
      <c r="B13" s="721" t="s">
        <v>5</v>
      </c>
      <c r="C13" s="722"/>
      <c r="D13" s="722"/>
      <c r="E13" s="722"/>
      <c r="F13" s="722"/>
      <c r="G13" s="722"/>
      <c r="H13" s="722"/>
      <c r="I13" s="722"/>
      <c r="J13" s="722"/>
      <c r="K13" s="722"/>
      <c r="L13" s="722"/>
      <c r="M13" s="722"/>
      <c r="N13" s="723"/>
      <c r="Q13" s="19"/>
      <c r="R13" s="19">
        <v>4</v>
      </c>
      <c r="S13" s="19">
        <f>T13+1</f>
        <v>2</v>
      </c>
      <c r="T13" s="38">
        <v>1</v>
      </c>
      <c r="U13" s="19">
        <v>4</v>
      </c>
      <c r="V13" s="13"/>
      <c r="W13" s="56">
        <v>4</v>
      </c>
      <c r="X13" s="19">
        <f>Y13+1</f>
        <v>18</v>
      </c>
      <c r="Y13" s="38">
        <f>Y14+1</f>
        <v>17</v>
      </c>
      <c r="Z13" s="56">
        <v>4</v>
      </c>
      <c r="AA13" s="13"/>
      <c r="AB13" s="56">
        <v>4</v>
      </c>
      <c r="AC13" s="19">
        <f>AD13+1</f>
        <v>34</v>
      </c>
      <c r="AD13" s="38">
        <f>AD14+1</f>
        <v>33</v>
      </c>
      <c r="AE13" s="56">
        <v>4</v>
      </c>
      <c r="AF13" s="13"/>
      <c r="AG13" s="56">
        <v>4</v>
      </c>
      <c r="AH13" s="19">
        <f>AI13+1</f>
        <v>50</v>
      </c>
      <c r="AI13" s="38">
        <f>AI14+1</f>
        <v>49</v>
      </c>
      <c r="AJ13" s="56">
        <v>4</v>
      </c>
    </row>
    <row r="14" spans="1:36" ht="15" customHeight="1" x14ac:dyDescent="0.25">
      <c r="A14" s="695"/>
      <c r="B14" s="688" t="s">
        <v>6</v>
      </c>
      <c r="C14" s="689"/>
      <c r="D14" s="689"/>
      <c r="E14" s="689"/>
      <c r="F14" s="689"/>
      <c r="G14" s="690"/>
      <c r="H14" s="139"/>
      <c r="I14" s="691" t="s">
        <v>7</v>
      </c>
      <c r="J14" s="691"/>
      <c r="K14" s="691"/>
      <c r="L14" s="691"/>
      <c r="M14" s="691"/>
      <c r="N14" s="692"/>
      <c r="Q14" s="19"/>
      <c r="R14" s="19">
        <v>1</v>
      </c>
      <c r="S14" s="19" t="s">
        <v>81</v>
      </c>
      <c r="T14" s="38" t="s">
        <v>82</v>
      </c>
      <c r="U14" s="19">
        <v>4</v>
      </c>
      <c r="V14" s="13"/>
      <c r="W14" s="56">
        <v>4</v>
      </c>
      <c r="X14" s="19">
        <f>X15+1</f>
        <v>15</v>
      </c>
      <c r="Y14" s="38">
        <f>X14+1</f>
        <v>16</v>
      </c>
      <c r="Z14" s="56">
        <v>4</v>
      </c>
      <c r="AA14" s="13"/>
      <c r="AB14" s="56">
        <v>4</v>
      </c>
      <c r="AC14" s="19">
        <f>AC15+1</f>
        <v>31</v>
      </c>
      <c r="AD14" s="38">
        <f>AC14+1</f>
        <v>32</v>
      </c>
      <c r="AE14" s="56">
        <v>4</v>
      </c>
      <c r="AF14" s="13"/>
      <c r="AG14" s="56">
        <v>4</v>
      </c>
      <c r="AH14" s="19">
        <f>AH15+1</f>
        <v>47</v>
      </c>
      <c r="AI14" s="38">
        <f>AH14+1</f>
        <v>48</v>
      </c>
      <c r="AJ14" s="56">
        <v>4</v>
      </c>
    </row>
    <row r="15" spans="1:36" ht="15" customHeight="1" x14ac:dyDescent="0.25">
      <c r="A15" s="695"/>
      <c r="B15" s="62" t="s">
        <v>46</v>
      </c>
      <c r="C15" s="152"/>
      <c r="D15" s="27"/>
      <c r="E15" s="132">
        <v>70</v>
      </c>
      <c r="F15" s="157" t="s">
        <v>73</v>
      </c>
      <c r="G15" s="156"/>
      <c r="H15" s="729" t="s">
        <v>52</v>
      </c>
      <c r="I15" s="671"/>
      <c r="J15" s="671"/>
      <c r="K15" s="671"/>
      <c r="L15" s="671"/>
      <c r="M15" s="132">
        <v>210</v>
      </c>
      <c r="N15" s="135" t="s">
        <v>73</v>
      </c>
      <c r="Q15" s="13"/>
      <c r="R15" s="41">
        <v>1</v>
      </c>
      <c r="S15" s="19" t="s">
        <v>80</v>
      </c>
      <c r="T15" s="38" t="s">
        <v>79</v>
      </c>
      <c r="U15" s="41">
        <v>1</v>
      </c>
      <c r="V15" s="13"/>
      <c r="W15" s="56">
        <v>4</v>
      </c>
      <c r="X15" s="19">
        <f>Y15+1</f>
        <v>14</v>
      </c>
      <c r="Y15" s="38">
        <f>Y17+1</f>
        <v>13</v>
      </c>
      <c r="Z15" s="56">
        <v>4</v>
      </c>
      <c r="AA15" s="13"/>
      <c r="AB15" s="56">
        <v>4</v>
      </c>
      <c r="AC15" s="19">
        <f>AD15+1</f>
        <v>30</v>
      </c>
      <c r="AD15" s="38">
        <f>AD17+1</f>
        <v>29</v>
      </c>
      <c r="AE15" s="56">
        <v>4</v>
      </c>
      <c r="AF15" s="13"/>
      <c r="AG15" s="56">
        <v>4</v>
      </c>
      <c r="AH15" s="19">
        <f>AI15+1</f>
        <v>46</v>
      </c>
      <c r="AI15" s="38">
        <f>AI17+1</f>
        <v>45</v>
      </c>
      <c r="AJ15" s="56">
        <v>4</v>
      </c>
    </row>
    <row r="16" spans="1:36" ht="15" customHeight="1" x14ac:dyDescent="0.25">
      <c r="A16" s="695"/>
      <c r="B16" s="730" t="s">
        <v>68</v>
      </c>
      <c r="C16" s="714"/>
      <c r="D16" s="142"/>
      <c r="E16" s="732" t="s">
        <v>132</v>
      </c>
      <c r="F16" s="725"/>
      <c r="G16" s="704"/>
      <c r="H16" s="733" t="s">
        <v>133</v>
      </c>
      <c r="I16" s="719"/>
      <c r="J16" s="719"/>
      <c r="K16" s="719"/>
      <c r="L16" s="719"/>
      <c r="M16" s="132">
        <f>(E17*F17*E15*500)/(100*100*1000)</f>
        <v>17.3978</v>
      </c>
      <c r="N16" s="135" t="s">
        <v>131</v>
      </c>
      <c r="Q16" s="13"/>
      <c r="R16" s="41"/>
      <c r="S16" s="19"/>
      <c r="T16" s="38"/>
      <c r="U16" s="41"/>
      <c r="V16" s="13"/>
      <c r="W16" s="56"/>
      <c r="X16" s="19"/>
      <c r="Y16" s="38"/>
      <c r="Z16" s="56"/>
      <c r="AA16" s="13"/>
      <c r="AB16" s="56"/>
      <c r="AC16" s="19"/>
      <c r="AD16" s="38"/>
      <c r="AE16" s="56"/>
      <c r="AF16" s="13"/>
      <c r="AG16" s="56"/>
      <c r="AH16" s="19"/>
      <c r="AI16" s="38"/>
      <c r="AJ16" s="56"/>
    </row>
    <row r="17" spans="1:39" ht="15" customHeight="1" x14ac:dyDescent="0.25">
      <c r="A17" s="695"/>
      <c r="B17" s="731"/>
      <c r="C17" s="719"/>
      <c r="D17" s="151"/>
      <c r="E17" s="133">
        <f>IF(C9="B5",54.6,57.8)</f>
        <v>57.8</v>
      </c>
      <c r="F17" s="734">
        <f>IF(C9="B5",72,86)</f>
        <v>86</v>
      </c>
      <c r="G17" s="735"/>
      <c r="H17" s="734">
        <f>IF(C9="B5",79,65)</f>
        <v>65</v>
      </c>
      <c r="I17" s="736"/>
      <c r="J17" s="128"/>
      <c r="K17" s="132">
        <f>IF(H17=79,109,100)</f>
        <v>100</v>
      </c>
      <c r="L17" s="128"/>
      <c r="M17" s="132">
        <f>(H17*K17*M15*500)/(100*100*1000)</f>
        <v>68.25</v>
      </c>
      <c r="N17" s="111" t="s">
        <v>130</v>
      </c>
      <c r="Q17" s="13"/>
      <c r="R17" s="39">
        <v>1</v>
      </c>
      <c r="S17" s="39" t="s">
        <v>77</v>
      </c>
      <c r="T17" s="40" t="s">
        <v>78</v>
      </c>
      <c r="U17" s="39">
        <v>1</v>
      </c>
      <c r="V17" s="13"/>
      <c r="W17" s="57">
        <v>4</v>
      </c>
      <c r="X17" s="39">
        <f>S9+1</f>
        <v>11</v>
      </c>
      <c r="Y17" s="40">
        <f>X17+1</f>
        <v>12</v>
      </c>
      <c r="Z17" s="57">
        <v>4</v>
      </c>
      <c r="AA17" s="13"/>
      <c r="AB17" s="57">
        <v>4</v>
      </c>
      <c r="AC17" s="39">
        <f>X9+1</f>
        <v>27</v>
      </c>
      <c r="AD17" s="40">
        <f>AC17+1</f>
        <v>28</v>
      </c>
      <c r="AE17" s="57">
        <v>4</v>
      </c>
      <c r="AG17" s="57">
        <v>4</v>
      </c>
      <c r="AH17" s="39">
        <f>AC9+1</f>
        <v>43</v>
      </c>
      <c r="AI17" s="40">
        <f>AH17+1</f>
        <v>44</v>
      </c>
      <c r="AJ17" s="57">
        <v>4</v>
      </c>
    </row>
    <row r="18" spans="1:39" ht="15" customHeight="1" x14ac:dyDescent="0.3">
      <c r="A18" s="695"/>
      <c r="B18" s="726" t="s">
        <v>66</v>
      </c>
      <c r="C18" s="727"/>
      <c r="D18" s="727"/>
      <c r="E18" s="727"/>
      <c r="F18" s="727"/>
      <c r="G18" s="727"/>
      <c r="H18" s="727"/>
      <c r="I18" s="727"/>
      <c r="J18" s="727"/>
      <c r="K18" s="727"/>
      <c r="L18" s="727"/>
      <c r="M18" s="727"/>
      <c r="N18" s="728"/>
      <c r="Q18" s="13"/>
      <c r="R18" s="19"/>
      <c r="S18" s="19" t="s">
        <v>44</v>
      </c>
      <c r="T18" s="38" t="s">
        <v>64</v>
      </c>
      <c r="U18" s="19"/>
      <c r="V18" s="13"/>
      <c r="W18" s="19"/>
      <c r="X18" s="19" t="s">
        <v>44</v>
      </c>
      <c r="Y18" s="38" t="s">
        <v>64</v>
      </c>
      <c r="Z18" s="19"/>
      <c r="AA18" s="13"/>
      <c r="AB18" s="19"/>
      <c r="AC18" s="19" t="s">
        <v>44</v>
      </c>
      <c r="AD18" s="38" t="s">
        <v>64</v>
      </c>
      <c r="AE18" s="19"/>
      <c r="AG18" s="19"/>
      <c r="AH18" s="19" t="s">
        <v>44</v>
      </c>
      <c r="AI18" s="38" t="s">
        <v>64</v>
      </c>
      <c r="AJ18" s="19"/>
    </row>
    <row r="19" spans="1:39" ht="15" customHeight="1" x14ac:dyDescent="0.25">
      <c r="A19" s="695"/>
      <c r="B19" s="72" t="s">
        <v>8</v>
      </c>
      <c r="C19" s="71"/>
      <c r="D19" s="240">
        <v>4</v>
      </c>
      <c r="E19" s="737" t="s">
        <v>153</v>
      </c>
      <c r="F19" s="701"/>
      <c r="G19" s="701"/>
      <c r="H19" s="61"/>
      <c r="I19" s="48" t="s">
        <v>23</v>
      </c>
      <c r="J19" s="47"/>
      <c r="K19" s="48"/>
      <c r="L19" s="48"/>
      <c r="M19" s="239">
        <v>4</v>
      </c>
      <c r="N19" s="135" t="s">
        <v>231</v>
      </c>
      <c r="P19" s="10"/>
      <c r="Q19" s="42" t="s">
        <v>85</v>
      </c>
      <c r="R19" s="19">
        <f>MAX(R9:R17)</f>
        <v>4</v>
      </c>
      <c r="S19" s="19"/>
      <c r="T19" s="19"/>
      <c r="U19" s="19">
        <f>MAX(U9:U17)</f>
        <v>4</v>
      </c>
      <c r="V19" s="13"/>
      <c r="W19" s="19">
        <f>MAX(W9:W17)</f>
        <v>4</v>
      </c>
      <c r="X19" s="19"/>
      <c r="Y19" s="19"/>
      <c r="Z19" s="19">
        <f>MAX(Z9:Z17)</f>
        <v>4</v>
      </c>
      <c r="AA19" s="13"/>
      <c r="AB19" s="19">
        <f>MAX(AB9:AB17)</f>
        <v>4</v>
      </c>
      <c r="AC19" s="19"/>
      <c r="AD19" s="19"/>
      <c r="AE19" s="19">
        <f>MAX(AE9:AE17)</f>
        <v>4</v>
      </c>
      <c r="AG19" s="19">
        <f>MAX(AG9:AG17)</f>
        <v>4</v>
      </c>
      <c r="AH19" s="19"/>
      <c r="AI19" s="19"/>
      <c r="AJ19" s="19">
        <f>MAX(AJ9:AJ17)</f>
        <v>4</v>
      </c>
      <c r="AK19" s="9" t="s">
        <v>38</v>
      </c>
      <c r="AL19" s="9">
        <f>SUM(R19:AJ19)</f>
        <v>32</v>
      </c>
    </row>
    <row r="20" spans="1:39" ht="15" customHeight="1" x14ac:dyDescent="0.25">
      <c r="A20" s="695"/>
      <c r="B20" s="61" t="s">
        <v>32</v>
      </c>
      <c r="C20" s="27"/>
      <c r="D20" s="132">
        <f>IF(C9="A4",8,IF(C9="A5",16,IF(C9="B5",8)))</f>
        <v>8</v>
      </c>
      <c r="E20" s="129" t="s">
        <v>31</v>
      </c>
      <c r="F20" s="61" t="s">
        <v>154</v>
      </c>
      <c r="G20" s="13"/>
      <c r="H20" s="153"/>
      <c r="I20" s="147" t="s">
        <v>129</v>
      </c>
      <c r="J20" s="126">
        <f>IF($C$9="A5",8,4)</f>
        <v>4</v>
      </c>
      <c r="K20" s="125" t="s">
        <v>7</v>
      </c>
      <c r="L20" s="700" t="s">
        <v>154</v>
      </c>
      <c r="M20" s="701"/>
      <c r="N20" s="702"/>
      <c r="Q20" s="19"/>
      <c r="R20" s="24" t="s">
        <v>87</v>
      </c>
      <c r="S20" s="24"/>
      <c r="T20" s="24"/>
      <c r="U20" s="24"/>
      <c r="V20" s="13"/>
      <c r="W20" s="24" t="s">
        <v>88</v>
      </c>
      <c r="X20" s="24"/>
      <c r="Y20" s="24"/>
      <c r="Z20" s="24"/>
      <c r="AB20" s="24" t="s">
        <v>89</v>
      </c>
      <c r="AC20" s="24"/>
      <c r="AD20" s="24"/>
      <c r="AE20" s="24"/>
      <c r="AG20" s="24" t="s">
        <v>91</v>
      </c>
      <c r="AH20" s="24"/>
      <c r="AI20" s="24"/>
      <c r="AJ20" s="24"/>
    </row>
    <row r="21" spans="1:39" ht="15" customHeight="1" x14ac:dyDescent="0.3">
      <c r="A21" s="695"/>
      <c r="B21" s="61" t="s">
        <v>29</v>
      </c>
      <c r="C21" s="27"/>
      <c r="D21" s="105">
        <f>(M9/D20)*D19</f>
        <v>92</v>
      </c>
      <c r="E21" s="106" t="s">
        <v>33</v>
      </c>
      <c r="F21" s="110">
        <f>IF(K9&gt;=50000,((K9-50000)/50000)*D19,0)</f>
        <v>27.53088</v>
      </c>
      <c r="G21" s="703" t="s">
        <v>33</v>
      </c>
      <c r="H21" s="704"/>
      <c r="I21" s="105">
        <f>M19</f>
        <v>4</v>
      </c>
      <c r="J21" s="738" t="s">
        <v>33</v>
      </c>
      <c r="K21" s="678"/>
      <c r="L21" s="132"/>
      <c r="M21" s="110">
        <f>IF(E34&gt;=50000,((E34-50000)/50000)*M19,0)</f>
        <v>3.8827199999999999</v>
      </c>
      <c r="N21" s="135" t="s">
        <v>33</v>
      </c>
      <c r="O21" s="134"/>
      <c r="Q21" s="19"/>
      <c r="R21" s="16" t="s">
        <v>75</v>
      </c>
      <c r="S21" s="16" t="s">
        <v>76</v>
      </c>
      <c r="T21" s="37" t="s">
        <v>75</v>
      </c>
      <c r="U21" s="16" t="s">
        <v>76</v>
      </c>
      <c r="V21" s="13"/>
      <c r="W21" s="16" t="s">
        <v>75</v>
      </c>
      <c r="X21" s="16" t="s">
        <v>76</v>
      </c>
      <c r="Y21" s="37" t="s">
        <v>75</v>
      </c>
      <c r="Z21" s="16" t="s">
        <v>76</v>
      </c>
      <c r="AA21" s="13"/>
      <c r="AB21" s="16" t="s">
        <v>75</v>
      </c>
      <c r="AC21" s="16" t="s">
        <v>76</v>
      </c>
      <c r="AD21" s="37" t="s">
        <v>75</v>
      </c>
      <c r="AE21" s="16" t="s">
        <v>76</v>
      </c>
      <c r="AG21" s="16" t="s">
        <v>75</v>
      </c>
      <c r="AH21" s="16" t="s">
        <v>76</v>
      </c>
      <c r="AI21" s="37" t="s">
        <v>75</v>
      </c>
      <c r="AJ21" s="16" t="s">
        <v>76</v>
      </c>
    </row>
    <row r="22" spans="1:39" ht="15" customHeight="1" x14ac:dyDescent="0.25">
      <c r="A22" s="695"/>
      <c r="B22" s="61" t="s">
        <v>70</v>
      </c>
      <c r="C22" s="46"/>
      <c r="D22" s="46"/>
      <c r="E22" s="108">
        <f>IF(K9&lt;=600,25%,IF(K9&lt;=1000,20%,IF(K9&lt;=3000,15%,IF(K9&lt;=5000,10%,IF(K9&lt;=10000,9%,IF(K9&lt;=20000,8%,IF(K9&lt;=35000,7%,IF(K9&lt;=50000,6%,IF(K9&lt;=70000,5%,IF(K9&lt;=100000,4%,3%))))))))))</f>
        <v>0.03</v>
      </c>
      <c r="F22" s="46"/>
      <c r="G22" s="148"/>
      <c r="H22" s="46"/>
      <c r="J22" s="46"/>
      <c r="K22" s="61" t="s">
        <v>152</v>
      </c>
      <c r="L22" s="138"/>
      <c r="M22" s="45"/>
      <c r="N22" s="108">
        <f>IF(E34&lt;=600,25%,IF(E34&lt;=1000,20%,IF(E34&lt;=3000,15%,IF(E34&lt;=5000,10%,IF(E34&lt;=10000,9%,IF(E34&lt;=20000,8%,IF(E34&lt;=35000,7%,IF(E34&lt;=50000,6%,IF(E34&lt;=70000,5%,IF(E34&lt;=100000,4%,3%))))))))))</f>
        <v>0.04</v>
      </c>
      <c r="R22" s="56">
        <v>4</v>
      </c>
      <c r="S22" s="19">
        <f>T22+1</f>
        <v>74</v>
      </c>
      <c r="T22" s="38">
        <f>T23+1</f>
        <v>73</v>
      </c>
      <c r="U22" s="56">
        <v>4</v>
      </c>
      <c r="V22" s="13"/>
      <c r="W22" s="56">
        <v>4</v>
      </c>
      <c r="X22" s="19">
        <f>Y22+1</f>
        <v>90</v>
      </c>
      <c r="Y22" s="38">
        <f>Y23+1</f>
        <v>89</v>
      </c>
      <c r="Z22" s="56">
        <v>4</v>
      </c>
      <c r="AA22" s="13"/>
      <c r="AB22" s="56">
        <v>4</v>
      </c>
      <c r="AC22" s="19">
        <f>AD22+1</f>
        <v>106</v>
      </c>
      <c r="AD22" s="38">
        <f>AD23+1</f>
        <v>105</v>
      </c>
      <c r="AE22" s="56">
        <v>4</v>
      </c>
      <c r="AG22" s="56">
        <v>4</v>
      </c>
      <c r="AH22" s="19">
        <v>113</v>
      </c>
      <c r="AI22" s="38"/>
      <c r="AJ22" s="56"/>
    </row>
    <row r="23" spans="1:39" ht="15" customHeight="1" x14ac:dyDescent="0.25">
      <c r="A23" s="695"/>
      <c r="B23" s="61" t="s">
        <v>10</v>
      </c>
      <c r="C23" s="46"/>
      <c r="D23" s="46"/>
      <c r="E23" s="705" t="s">
        <v>151</v>
      </c>
      <c r="F23" s="706"/>
      <c r="G23" s="706"/>
      <c r="H23" s="706"/>
      <c r="I23" s="706"/>
      <c r="J23" s="706"/>
      <c r="K23" s="706"/>
      <c r="L23" s="706"/>
      <c r="M23" s="707"/>
      <c r="N23" s="149"/>
      <c r="Q23" s="17"/>
      <c r="R23" s="56">
        <v>4</v>
      </c>
      <c r="S23" s="19">
        <f>S24+1</f>
        <v>71</v>
      </c>
      <c r="T23" s="38">
        <f>S23+1</f>
        <v>72</v>
      </c>
      <c r="U23" s="56">
        <v>4</v>
      </c>
      <c r="V23" s="13"/>
      <c r="W23" s="56">
        <v>4</v>
      </c>
      <c r="X23" s="19">
        <f>X24+1</f>
        <v>87</v>
      </c>
      <c r="Y23" s="38">
        <f>X23+1</f>
        <v>88</v>
      </c>
      <c r="Z23" s="56">
        <v>4</v>
      </c>
      <c r="AA23" s="13"/>
      <c r="AB23" s="56">
        <v>4</v>
      </c>
      <c r="AC23" s="19">
        <f>AC24+1</f>
        <v>103</v>
      </c>
      <c r="AD23" s="38">
        <f>AC23+1</f>
        <v>104</v>
      </c>
      <c r="AE23" s="56">
        <v>4</v>
      </c>
      <c r="AG23" s="56">
        <v>4</v>
      </c>
      <c r="AH23" s="19">
        <v>112</v>
      </c>
      <c r="AI23" s="38"/>
      <c r="AJ23" s="56"/>
    </row>
    <row r="24" spans="1:39" ht="15" customHeight="1" x14ac:dyDescent="0.3">
      <c r="A24" s="695"/>
      <c r="B24" s="31" t="s">
        <v>71</v>
      </c>
      <c r="C24" s="63"/>
      <c r="D24" s="63"/>
      <c r="E24" s="27"/>
      <c r="F24" s="143">
        <v>20</v>
      </c>
      <c r="G24" s="124" t="s">
        <v>43</v>
      </c>
      <c r="H24" s="111"/>
      <c r="I24" s="61" t="s">
        <v>11</v>
      </c>
      <c r="J24" s="46"/>
      <c r="K24" s="46"/>
      <c r="L24" s="46"/>
      <c r="M24" s="140"/>
      <c r="N24" s="103">
        <f>ROUNDUP((K9*I12)/(F24*1000),0)</f>
        <v>7959</v>
      </c>
      <c r="P24" s="10"/>
      <c r="Q24" s="18"/>
      <c r="R24" s="56">
        <v>4</v>
      </c>
      <c r="S24" s="19">
        <f>T24+1</f>
        <v>70</v>
      </c>
      <c r="T24" s="38">
        <f>T25+1</f>
        <v>69</v>
      </c>
      <c r="U24" s="56">
        <v>4</v>
      </c>
      <c r="V24" s="13"/>
      <c r="W24" s="56">
        <v>4</v>
      </c>
      <c r="X24" s="19">
        <f>Y24+1</f>
        <v>86</v>
      </c>
      <c r="Y24" s="38">
        <f>Y25+1</f>
        <v>85</v>
      </c>
      <c r="Z24" s="56">
        <v>4</v>
      </c>
      <c r="AA24" s="13"/>
      <c r="AB24" s="56">
        <v>4</v>
      </c>
      <c r="AC24" s="19">
        <f>AD24+1</f>
        <v>102</v>
      </c>
      <c r="AD24" s="38">
        <f>AD25+1</f>
        <v>101</v>
      </c>
      <c r="AE24" s="56">
        <v>4</v>
      </c>
      <c r="AG24" s="56">
        <v>4</v>
      </c>
      <c r="AH24" s="19">
        <v>109</v>
      </c>
      <c r="AI24" s="38"/>
      <c r="AJ24" s="56"/>
    </row>
    <row r="25" spans="1:39" ht="15" customHeight="1" x14ac:dyDescent="0.3">
      <c r="A25" s="695"/>
      <c r="B25" s="62" t="s">
        <v>26</v>
      </c>
      <c r="C25" s="152"/>
      <c r="D25" s="152"/>
      <c r="E25" s="29"/>
      <c r="F25" s="105">
        <f>D20*2</f>
        <v>16</v>
      </c>
      <c r="G25" s="127" t="s">
        <v>31</v>
      </c>
      <c r="H25" s="106"/>
      <c r="I25" s="61" t="s">
        <v>9</v>
      </c>
      <c r="J25" s="46"/>
      <c r="K25" s="46"/>
      <c r="L25" s="46"/>
      <c r="M25" s="27"/>
      <c r="N25" s="129">
        <f>ROUNDUP((M9/F25),0)</f>
        <v>12</v>
      </c>
      <c r="P25" s="10"/>
      <c r="Q25" s="97"/>
      <c r="R25" s="56">
        <v>4</v>
      </c>
      <c r="S25" s="19">
        <f>S27+1</f>
        <v>67</v>
      </c>
      <c r="T25" s="38">
        <f>S25+1</f>
        <v>68</v>
      </c>
      <c r="U25" s="56">
        <v>4</v>
      </c>
      <c r="V25" s="13"/>
      <c r="W25" s="56">
        <v>4</v>
      </c>
      <c r="X25" s="19">
        <f>X27+1</f>
        <v>83</v>
      </c>
      <c r="Y25" s="38">
        <f>X25+1</f>
        <v>84</v>
      </c>
      <c r="Z25" s="56">
        <v>4</v>
      </c>
      <c r="AA25" s="13"/>
      <c r="AB25" s="56">
        <v>4</v>
      </c>
      <c r="AC25" s="19">
        <f>AC27+1</f>
        <v>99</v>
      </c>
      <c r="AD25" s="38">
        <f>AC25+1</f>
        <v>100</v>
      </c>
      <c r="AE25" s="56">
        <v>4</v>
      </c>
      <c r="AG25" s="57">
        <v>4</v>
      </c>
      <c r="AH25" s="19">
        <v>108</v>
      </c>
      <c r="AI25" s="38"/>
      <c r="AJ25" s="56"/>
    </row>
    <row r="26" spans="1:39" ht="15" customHeight="1" x14ac:dyDescent="0.3">
      <c r="A26" s="241"/>
      <c r="B26" s="101"/>
      <c r="C26" s="102"/>
      <c r="D26" s="102"/>
      <c r="E26" s="158"/>
      <c r="F26" s="87"/>
      <c r="G26" s="100"/>
      <c r="H26" s="87"/>
      <c r="I26" s="61" t="s">
        <v>143</v>
      </c>
      <c r="J26" s="46"/>
      <c r="K26" s="46"/>
      <c r="L26" s="46"/>
      <c r="M26" s="27"/>
      <c r="N26" s="129">
        <v>3</v>
      </c>
      <c r="P26" s="10"/>
      <c r="Q26" s="97"/>
      <c r="R26" s="56"/>
      <c r="S26" s="19"/>
      <c r="T26" s="38"/>
      <c r="U26" s="56"/>
      <c r="V26" s="13"/>
      <c r="W26" s="56"/>
      <c r="X26" s="19"/>
      <c r="Y26" s="38"/>
      <c r="Z26" s="56"/>
      <c r="AA26" s="13"/>
      <c r="AB26" s="56"/>
      <c r="AC26" s="19"/>
      <c r="AD26" s="38"/>
      <c r="AE26" s="56"/>
      <c r="AG26" s="56"/>
      <c r="AH26" s="19"/>
      <c r="AI26" s="38"/>
      <c r="AJ26" s="56"/>
    </row>
    <row r="27" spans="1:39" ht="15" customHeight="1" x14ac:dyDescent="0.25">
      <c r="A27" s="242"/>
      <c r="B27" s="724" t="s">
        <v>34</v>
      </c>
      <c r="C27" s="725"/>
      <c r="D27" s="725"/>
      <c r="E27" s="725"/>
      <c r="F27" s="725"/>
      <c r="G27" s="725"/>
      <c r="H27" s="725"/>
      <c r="I27" s="725"/>
      <c r="J27" s="725"/>
      <c r="K27" s="725"/>
      <c r="L27" s="725"/>
      <c r="M27" s="725"/>
      <c r="N27" s="704"/>
      <c r="Q27" s="18"/>
      <c r="R27" s="56">
        <v>4</v>
      </c>
      <c r="S27" s="19">
        <f>T27+1</f>
        <v>66</v>
      </c>
      <c r="T27" s="38">
        <f>T28+1</f>
        <v>65</v>
      </c>
      <c r="U27" s="56">
        <v>4</v>
      </c>
      <c r="V27" s="13"/>
      <c r="W27" s="56">
        <v>4</v>
      </c>
      <c r="X27" s="19">
        <f>Y27+1</f>
        <v>82</v>
      </c>
      <c r="Y27" s="38">
        <f>Y28+1</f>
        <v>81</v>
      </c>
      <c r="Z27" s="56">
        <v>4</v>
      </c>
      <c r="AA27" s="13"/>
      <c r="AB27" s="56">
        <v>4</v>
      </c>
      <c r="AC27" s="19">
        <f>AD27+1</f>
        <v>98</v>
      </c>
      <c r="AD27" s="38">
        <f>AD28+1</f>
        <v>97</v>
      </c>
      <c r="AE27" s="56">
        <v>4</v>
      </c>
      <c r="AG27" s="56">
        <v>4</v>
      </c>
      <c r="AH27" s="19">
        <v>114</v>
      </c>
      <c r="AI27" s="38"/>
      <c r="AJ27" s="56"/>
    </row>
    <row r="28" spans="1:39" ht="15" customHeight="1" x14ac:dyDescent="0.3">
      <c r="A28" s="675" t="s">
        <v>60</v>
      </c>
      <c r="B28" s="76" t="s">
        <v>17</v>
      </c>
      <c r="C28" s="64"/>
      <c r="D28" s="64"/>
      <c r="E28" s="138"/>
      <c r="F28" s="138"/>
      <c r="G28" s="46"/>
      <c r="H28" s="82"/>
      <c r="I28" s="82"/>
      <c r="J28" s="82"/>
      <c r="K28" s="661" t="s">
        <v>55</v>
      </c>
      <c r="L28" s="662"/>
      <c r="M28" s="663"/>
      <c r="N28" s="15" t="s">
        <v>19</v>
      </c>
      <c r="Q28" s="98"/>
      <c r="R28" s="56">
        <v>4</v>
      </c>
      <c r="S28" s="19">
        <f>S29+1</f>
        <v>63</v>
      </c>
      <c r="T28" s="38">
        <f>S28+1</f>
        <v>64</v>
      </c>
      <c r="U28" s="56">
        <v>4</v>
      </c>
      <c r="V28" s="13"/>
      <c r="W28" s="56">
        <v>4</v>
      </c>
      <c r="X28" s="19">
        <f>X29+1</f>
        <v>79</v>
      </c>
      <c r="Y28" s="38">
        <f>X28+1</f>
        <v>80</v>
      </c>
      <c r="Z28" s="56">
        <v>4</v>
      </c>
      <c r="AA28" s="13"/>
      <c r="AB28" s="56">
        <v>4</v>
      </c>
      <c r="AC28" s="19">
        <f>AC29+1</f>
        <v>95</v>
      </c>
      <c r="AD28" s="38">
        <f>AC28+1</f>
        <v>96</v>
      </c>
      <c r="AE28" s="56">
        <v>4</v>
      </c>
      <c r="AG28" s="56">
        <v>4</v>
      </c>
      <c r="AH28" s="19">
        <v>111</v>
      </c>
      <c r="AI28" s="38"/>
      <c r="AJ28" s="56"/>
    </row>
    <row r="29" spans="1:39" ht="15" customHeight="1" x14ac:dyDescent="0.3">
      <c r="A29" s="676"/>
      <c r="B29" s="61" t="s">
        <v>99</v>
      </c>
      <c r="C29" s="46"/>
      <c r="D29" s="46"/>
      <c r="E29" s="122"/>
      <c r="F29" s="46"/>
      <c r="G29" s="104">
        <f>D21+F21</f>
        <v>119.53088</v>
      </c>
      <c r="H29" s="83" t="s">
        <v>65</v>
      </c>
      <c r="I29" s="46"/>
      <c r="J29" s="46" t="s">
        <v>63</v>
      </c>
      <c r="K29" s="46"/>
      <c r="L29" s="664">
        <f>catatan!$J$3</f>
        <v>100000</v>
      </c>
      <c r="M29" s="665"/>
      <c r="N29" s="32">
        <f>G29*L29</f>
        <v>11953088</v>
      </c>
      <c r="R29" s="56">
        <v>4</v>
      </c>
      <c r="S29" s="19">
        <f>T29+1</f>
        <v>62</v>
      </c>
      <c r="T29" s="38">
        <f>T30+1</f>
        <v>61</v>
      </c>
      <c r="U29" s="56">
        <v>4</v>
      </c>
      <c r="V29" s="13"/>
      <c r="W29" s="56">
        <v>4</v>
      </c>
      <c r="X29" s="19">
        <f>Y29+1</f>
        <v>78</v>
      </c>
      <c r="Y29" s="38">
        <f>Y30+1</f>
        <v>77</v>
      </c>
      <c r="Z29" s="56">
        <v>4</v>
      </c>
      <c r="AA29" s="13"/>
      <c r="AB29" s="56">
        <v>4</v>
      </c>
      <c r="AC29" s="19">
        <f>AD29+1</f>
        <v>94</v>
      </c>
      <c r="AD29" s="38">
        <f>AD30+1</f>
        <v>93</v>
      </c>
      <c r="AE29" s="56">
        <v>4</v>
      </c>
      <c r="AG29" s="56">
        <v>4</v>
      </c>
      <c r="AH29" s="19">
        <v>110</v>
      </c>
      <c r="AI29" s="38"/>
      <c r="AJ29" s="56"/>
    </row>
    <row r="30" spans="1:39" ht="15" customHeight="1" x14ac:dyDescent="0.3">
      <c r="A30" s="676"/>
      <c r="B30" s="61" t="s">
        <v>100</v>
      </c>
      <c r="C30" s="46"/>
      <c r="D30" s="46"/>
      <c r="E30" s="46"/>
      <c r="F30" s="46"/>
      <c r="G30" s="104">
        <f>I21+M21</f>
        <v>7.8827199999999999</v>
      </c>
      <c r="H30" s="83" t="s">
        <v>65</v>
      </c>
      <c r="I30" s="13"/>
      <c r="J30" s="13" t="s">
        <v>63</v>
      </c>
      <c r="K30" s="13"/>
      <c r="L30" s="664">
        <f>catatan!$J$3</f>
        <v>100000</v>
      </c>
      <c r="M30" s="665"/>
      <c r="N30" s="32">
        <f>G30*L30</f>
        <v>788272</v>
      </c>
      <c r="R30" s="57">
        <v>4</v>
      </c>
      <c r="S30" s="39">
        <f>AH9+1</f>
        <v>59</v>
      </c>
      <c r="T30" s="40">
        <f>S30+1</f>
        <v>60</v>
      </c>
      <c r="U30" s="57">
        <v>4</v>
      </c>
      <c r="V30" s="13"/>
      <c r="W30" s="57">
        <v>4</v>
      </c>
      <c r="X30" s="39">
        <f>S22+1</f>
        <v>75</v>
      </c>
      <c r="Y30" s="40">
        <f>X30+1</f>
        <v>76</v>
      </c>
      <c r="Z30" s="57">
        <v>4</v>
      </c>
      <c r="AB30" s="57">
        <v>4</v>
      </c>
      <c r="AC30" s="39">
        <f>X22+1</f>
        <v>91</v>
      </c>
      <c r="AD30" s="40">
        <f>AC30+1</f>
        <v>92</v>
      </c>
      <c r="AE30" s="57">
        <v>4</v>
      </c>
      <c r="AG30" s="57">
        <v>4</v>
      </c>
      <c r="AH30" s="39">
        <v>107</v>
      </c>
      <c r="AI30" s="40"/>
      <c r="AJ30" s="57"/>
    </row>
    <row r="31" spans="1:39" ht="15" customHeight="1" x14ac:dyDescent="0.3">
      <c r="A31" s="677"/>
      <c r="B31" s="70" t="s">
        <v>13</v>
      </c>
      <c r="C31" s="65"/>
      <c r="D31" s="65"/>
      <c r="E31" s="46"/>
      <c r="F31" s="46"/>
      <c r="G31" s="46"/>
      <c r="H31" s="46"/>
      <c r="I31" s="46"/>
      <c r="J31" s="46"/>
      <c r="K31" s="46"/>
      <c r="L31" s="46"/>
      <c r="M31" s="84"/>
      <c r="N31" s="159">
        <f>SUM(N29:N30)</f>
        <v>12741360</v>
      </c>
      <c r="Q31" s="25"/>
      <c r="R31" s="19"/>
      <c r="S31" s="19" t="s">
        <v>44</v>
      </c>
      <c r="T31" s="38" t="s">
        <v>64</v>
      </c>
      <c r="U31" s="19"/>
      <c r="V31" s="13"/>
      <c r="W31" s="19"/>
      <c r="X31" s="19" t="s">
        <v>44</v>
      </c>
      <c r="Y31" s="38" t="s">
        <v>64</v>
      </c>
      <c r="Z31" s="19"/>
      <c r="AB31" s="19"/>
      <c r="AC31" s="19" t="s">
        <v>44</v>
      </c>
      <c r="AD31" s="38" t="s">
        <v>64</v>
      </c>
      <c r="AE31" s="19"/>
      <c r="AG31" s="19"/>
      <c r="AH31" s="19" t="s">
        <v>44</v>
      </c>
      <c r="AI31" s="38"/>
      <c r="AJ31" s="19"/>
    </row>
    <row r="32" spans="1:39" ht="15" customHeight="1" x14ac:dyDescent="0.3">
      <c r="A32" s="666" t="s">
        <v>35</v>
      </c>
      <c r="B32" s="22" t="s">
        <v>17</v>
      </c>
      <c r="C32" s="74"/>
      <c r="D32" s="74"/>
      <c r="E32" s="138" t="s">
        <v>3</v>
      </c>
      <c r="F32" s="50"/>
      <c r="G32" s="46" t="s">
        <v>29</v>
      </c>
      <c r="H32" s="46"/>
      <c r="I32" s="46"/>
      <c r="J32" s="46"/>
      <c r="K32" s="661" t="s">
        <v>28</v>
      </c>
      <c r="L32" s="662"/>
      <c r="M32" s="663"/>
      <c r="N32" s="34" t="s">
        <v>19</v>
      </c>
      <c r="Q32" s="42" t="s">
        <v>90</v>
      </c>
      <c r="R32" s="19">
        <f>MAX(R22:R30)</f>
        <v>4</v>
      </c>
      <c r="S32" s="19"/>
      <c r="T32" s="19"/>
      <c r="U32" s="19">
        <f>MAX(U22:U30)</f>
        <v>4</v>
      </c>
      <c r="V32" s="13"/>
      <c r="W32" s="19">
        <f>MAX(W22:W30)</f>
        <v>4</v>
      </c>
      <c r="X32" s="19"/>
      <c r="Y32" s="19"/>
      <c r="Z32" s="19">
        <f>MAX(Z22:Z30)</f>
        <v>4</v>
      </c>
      <c r="AB32" s="19">
        <f>MAX(AB22:AB30)</f>
        <v>4</v>
      </c>
      <c r="AC32" s="19"/>
      <c r="AD32" s="19"/>
      <c r="AE32" s="19">
        <f>MAX(AE22:AE30)</f>
        <v>4</v>
      </c>
      <c r="AG32" s="19">
        <f>MAX(AG22:AG30)</f>
        <v>4</v>
      </c>
      <c r="AH32" s="19"/>
      <c r="AI32" s="19"/>
      <c r="AJ32" s="19"/>
      <c r="AK32" s="13" t="s">
        <v>38</v>
      </c>
      <c r="AL32" s="13">
        <f>SUM(R32:AJ32)</f>
        <v>28</v>
      </c>
      <c r="AM32" s="13"/>
    </row>
    <row r="33" spans="1:39" ht="15" customHeight="1" x14ac:dyDescent="0.3">
      <c r="A33" s="667"/>
      <c r="B33" s="61" t="s">
        <v>14</v>
      </c>
      <c r="C33" s="46"/>
      <c r="D33" s="46"/>
      <c r="E33" s="109">
        <f>K9</f>
        <v>394136</v>
      </c>
      <c r="F33" s="83" t="s">
        <v>65</v>
      </c>
      <c r="G33" s="104">
        <f>D21</f>
        <v>92</v>
      </c>
      <c r="H33" s="83" t="s">
        <v>65</v>
      </c>
      <c r="I33" s="669">
        <f>(100%+E22)</f>
        <v>1.03</v>
      </c>
      <c r="J33" s="670"/>
      <c r="K33" s="46"/>
      <c r="L33" s="46" t="s">
        <v>63</v>
      </c>
      <c r="M33" s="112">
        <f>catatan!$J$5</f>
        <v>30</v>
      </c>
      <c r="N33" s="32">
        <f>E33*G33*I33*M33</f>
        <v>1120449820.8</v>
      </c>
      <c r="Q33" s="51"/>
      <c r="R33" s="277"/>
      <c r="S33" s="277"/>
      <c r="T33" s="277"/>
      <c r="U33" s="277"/>
      <c r="V33" s="75"/>
      <c r="W33" s="277"/>
      <c r="X33" s="277"/>
      <c r="Y33" s="277"/>
      <c r="Z33" s="277"/>
      <c r="AA33" s="75"/>
      <c r="AB33" s="277"/>
      <c r="AC33" s="277"/>
      <c r="AD33" s="277"/>
      <c r="AE33" s="277"/>
      <c r="AF33" s="75"/>
      <c r="AG33" s="277"/>
      <c r="AH33" s="277"/>
      <c r="AI33" s="277"/>
      <c r="AJ33" s="277"/>
      <c r="AK33" s="75"/>
      <c r="AL33" s="75"/>
      <c r="AM33" s="75"/>
    </row>
    <row r="34" spans="1:39" ht="15" customHeight="1" x14ac:dyDescent="0.3">
      <c r="A34" s="667"/>
      <c r="B34" s="61" t="s">
        <v>15</v>
      </c>
      <c r="C34" s="46"/>
      <c r="D34" s="46"/>
      <c r="E34" s="109">
        <f>K9/J20</f>
        <v>98534</v>
      </c>
      <c r="F34" s="83" t="s">
        <v>65</v>
      </c>
      <c r="G34" s="104">
        <f>I21</f>
        <v>4</v>
      </c>
      <c r="H34" s="83" t="s">
        <v>65</v>
      </c>
      <c r="I34" s="669">
        <f>(100%+N22)</f>
        <v>1.04</v>
      </c>
      <c r="J34" s="670"/>
      <c r="K34" s="46"/>
      <c r="L34" s="46" t="s">
        <v>63</v>
      </c>
      <c r="M34" s="112">
        <f>catatan!$J$5</f>
        <v>30</v>
      </c>
      <c r="N34" s="32">
        <f>E34*G34*I34*M34</f>
        <v>12297043.199999999</v>
      </c>
      <c r="Q34" s="51"/>
      <c r="R34" s="16"/>
      <c r="S34" s="16"/>
      <c r="T34" s="16"/>
      <c r="U34" s="16"/>
      <c r="V34" s="13"/>
      <c r="W34" s="16"/>
      <c r="X34" s="16"/>
      <c r="Y34" s="16"/>
      <c r="Z34" s="16"/>
      <c r="AA34" s="13"/>
      <c r="AB34" s="16"/>
      <c r="AC34" s="16"/>
      <c r="AD34" s="16"/>
      <c r="AE34" s="16"/>
      <c r="AF34" s="13"/>
      <c r="AG34" s="16"/>
      <c r="AH34" s="16"/>
      <c r="AI34" s="16"/>
      <c r="AJ34" s="16"/>
    </row>
    <row r="35" spans="1:39" ht="15" customHeight="1" x14ac:dyDescent="0.25">
      <c r="A35" s="667"/>
      <c r="B35" s="77" t="s">
        <v>16</v>
      </c>
      <c r="C35" s="81"/>
      <c r="D35" s="81"/>
      <c r="E35" s="85"/>
      <c r="F35" s="80"/>
      <c r="G35" s="671" t="s">
        <v>27</v>
      </c>
      <c r="H35" s="671"/>
      <c r="I35" s="671"/>
      <c r="J35" s="138"/>
      <c r="K35" s="138"/>
      <c r="L35" s="138"/>
      <c r="M35" s="86"/>
      <c r="N35" s="32"/>
      <c r="Q35" s="51"/>
      <c r="R35" s="56"/>
      <c r="S35" s="19"/>
      <c r="T35" s="19"/>
      <c r="U35" s="56"/>
      <c r="V35" s="13"/>
      <c r="W35" s="56"/>
      <c r="X35" s="19"/>
      <c r="Y35" s="19"/>
      <c r="Z35" s="56"/>
      <c r="AA35" s="13"/>
      <c r="AB35" s="19"/>
      <c r="AC35" s="19"/>
      <c r="AD35" s="19"/>
      <c r="AE35" s="19"/>
      <c r="AF35" s="13"/>
      <c r="AG35" s="19"/>
      <c r="AH35" s="19"/>
      <c r="AI35" s="19"/>
      <c r="AJ35" s="19"/>
    </row>
    <row r="36" spans="1:39" ht="15" customHeight="1" x14ac:dyDescent="0.3">
      <c r="A36" s="667"/>
      <c r="B36" s="141" t="s">
        <v>110</v>
      </c>
      <c r="C36" s="66"/>
      <c r="D36" s="66"/>
      <c r="E36" s="109">
        <f>K9</f>
        <v>394136</v>
      </c>
      <c r="F36" s="83" t="s">
        <v>65</v>
      </c>
      <c r="G36" s="103">
        <f>E10</f>
        <v>43.851999999999997</v>
      </c>
      <c r="H36" s="83" t="s">
        <v>65</v>
      </c>
      <c r="I36" s="113">
        <f>G10</f>
        <v>29</v>
      </c>
      <c r="J36" s="87" t="s">
        <v>63</v>
      </c>
      <c r="K36" s="114">
        <f>(100%+E22)</f>
        <v>1.03</v>
      </c>
      <c r="L36" s="96" t="s">
        <v>63</v>
      </c>
      <c r="M36" s="115">
        <f>catatan!$J$6</f>
        <v>0.05</v>
      </c>
      <c r="N36" s="32">
        <f>E36*G36*I36*K36*M36</f>
        <v>25813134.070831999</v>
      </c>
      <c r="Q36" s="51"/>
      <c r="R36" s="56"/>
      <c r="S36" s="19"/>
      <c r="T36" s="19"/>
      <c r="U36" s="56"/>
      <c r="V36" s="13"/>
      <c r="W36" s="56"/>
      <c r="X36" s="19"/>
      <c r="Y36" s="19"/>
      <c r="Z36" s="56"/>
      <c r="AA36" s="13"/>
      <c r="AB36" s="19"/>
      <c r="AC36" s="19"/>
      <c r="AD36" s="19"/>
      <c r="AE36" s="19"/>
      <c r="AF36" s="13"/>
      <c r="AG36" s="19"/>
      <c r="AH36" s="19"/>
      <c r="AI36" s="19"/>
      <c r="AJ36" s="19"/>
    </row>
    <row r="37" spans="1:39" ht="15" customHeight="1" x14ac:dyDescent="0.3">
      <c r="A37" s="668"/>
      <c r="B37" s="70" t="s">
        <v>20</v>
      </c>
      <c r="C37" s="65"/>
      <c r="D37" s="65"/>
      <c r="E37" s="88"/>
      <c r="F37" s="89"/>
      <c r="G37" s="46"/>
      <c r="H37" s="46"/>
      <c r="I37" s="49"/>
      <c r="J37" s="49"/>
      <c r="K37" s="49"/>
      <c r="L37" s="49"/>
      <c r="M37" s="35"/>
      <c r="N37" s="159">
        <f>SUM(N33:N36)</f>
        <v>1158559998.070832</v>
      </c>
      <c r="Q37" s="51"/>
      <c r="R37" s="56"/>
      <c r="S37" s="19"/>
      <c r="T37" s="19"/>
      <c r="U37" s="56"/>
      <c r="V37" s="13"/>
      <c r="W37" s="56"/>
      <c r="X37" s="19"/>
      <c r="Y37" s="19"/>
      <c r="Z37" s="56"/>
      <c r="AA37" s="13"/>
      <c r="AB37" s="19"/>
      <c r="AC37" s="19"/>
      <c r="AD37" s="19"/>
      <c r="AE37" s="19"/>
      <c r="AF37" s="13"/>
      <c r="AG37" s="19"/>
      <c r="AH37" s="19"/>
      <c r="AI37" s="19"/>
      <c r="AJ37" s="19"/>
    </row>
    <row r="38" spans="1:39" ht="15" customHeight="1" x14ac:dyDescent="0.3">
      <c r="A38" s="675" t="s">
        <v>150</v>
      </c>
      <c r="B38" s="22" t="s">
        <v>17</v>
      </c>
      <c r="C38" s="21"/>
      <c r="D38" s="21"/>
      <c r="E38" s="82"/>
      <c r="F38" s="50"/>
      <c r="G38" s="138" t="s">
        <v>54</v>
      </c>
      <c r="H38" s="138"/>
      <c r="I38" s="46"/>
      <c r="J38" s="46"/>
      <c r="K38" s="661" t="s">
        <v>18</v>
      </c>
      <c r="L38" s="662"/>
      <c r="M38" s="663"/>
      <c r="N38" s="34" t="s">
        <v>19</v>
      </c>
      <c r="Q38" s="51"/>
      <c r="R38" s="56"/>
      <c r="S38" s="19"/>
      <c r="T38" s="19"/>
      <c r="U38" s="56"/>
      <c r="V38" s="13"/>
      <c r="W38" s="56"/>
      <c r="X38" s="19"/>
      <c r="Y38" s="19"/>
      <c r="Z38" s="56"/>
      <c r="AA38" s="13"/>
      <c r="AB38" s="19"/>
      <c r="AC38" s="19"/>
      <c r="AD38" s="19"/>
      <c r="AE38" s="19"/>
      <c r="AF38" s="13"/>
      <c r="AG38" s="19"/>
      <c r="AH38" s="19"/>
      <c r="AI38" s="19"/>
      <c r="AJ38" s="19"/>
    </row>
    <row r="39" spans="1:39" ht="15" customHeight="1" x14ac:dyDescent="0.3">
      <c r="A39" s="676"/>
      <c r="B39" s="61" t="s">
        <v>57</v>
      </c>
      <c r="C39" s="46"/>
      <c r="D39" s="46"/>
      <c r="E39" s="109">
        <f>E36</f>
        <v>394136</v>
      </c>
      <c r="F39" s="83" t="s">
        <v>65</v>
      </c>
      <c r="G39" s="103">
        <f>N25</f>
        <v>12</v>
      </c>
      <c r="H39" s="83" t="s">
        <v>65</v>
      </c>
      <c r="I39" s="117">
        <f>I33</f>
        <v>1.03</v>
      </c>
      <c r="J39" s="99" t="s">
        <v>63</v>
      </c>
      <c r="K39" s="103">
        <f>N26</f>
        <v>3</v>
      </c>
      <c r="L39" s="123" t="s">
        <v>63</v>
      </c>
      <c r="M39" s="119">
        <f>catatan!$J$7</f>
        <v>5</v>
      </c>
      <c r="N39" s="32">
        <f>E39*G39*I39*K39*M39</f>
        <v>73072814.399999991</v>
      </c>
      <c r="Q39" s="275"/>
      <c r="R39" s="56"/>
      <c r="S39" s="19"/>
      <c r="T39" s="19"/>
      <c r="U39" s="56"/>
      <c r="V39" s="13"/>
      <c r="W39" s="56"/>
      <c r="X39" s="19"/>
      <c r="Y39" s="19"/>
      <c r="Z39" s="56"/>
      <c r="AA39" s="13"/>
      <c r="AB39" s="19"/>
      <c r="AC39" s="19"/>
      <c r="AD39" s="19"/>
      <c r="AE39" s="19"/>
      <c r="AF39" s="13"/>
      <c r="AG39" s="19"/>
      <c r="AH39" s="19"/>
      <c r="AI39" s="19"/>
      <c r="AJ39" s="19"/>
    </row>
    <row r="40" spans="1:39" ht="15" customHeight="1" x14ac:dyDescent="0.3">
      <c r="A40" s="676"/>
      <c r="B40" s="61" t="s">
        <v>58</v>
      </c>
      <c r="C40" s="46"/>
      <c r="D40" s="46"/>
      <c r="E40" s="109">
        <f>E36</f>
        <v>394136</v>
      </c>
      <c r="F40" s="83" t="s">
        <v>65</v>
      </c>
      <c r="G40" s="103">
        <f>N25</f>
        <v>12</v>
      </c>
      <c r="H40" s="83" t="s">
        <v>65</v>
      </c>
      <c r="I40" s="117">
        <f>I33</f>
        <v>1.03</v>
      </c>
      <c r="J40" s="99"/>
      <c r="K40" s="54"/>
      <c r="L40" s="50" t="s">
        <v>63</v>
      </c>
      <c r="M40" s="120">
        <f>catatan!$J$8</f>
        <v>8</v>
      </c>
      <c r="N40" s="32">
        <f>E40*G40*I40*M40</f>
        <v>38972167.68</v>
      </c>
      <c r="Q40" s="276"/>
      <c r="R40" s="56"/>
      <c r="S40" s="19"/>
      <c r="T40" s="19"/>
      <c r="U40" s="56"/>
      <c r="V40" s="13"/>
      <c r="W40" s="56"/>
      <c r="X40" s="19"/>
      <c r="Y40" s="19"/>
      <c r="Z40" s="56"/>
      <c r="AA40" s="13"/>
      <c r="AB40" s="19"/>
      <c r="AC40" s="19"/>
      <c r="AD40" s="19"/>
      <c r="AE40" s="19"/>
      <c r="AF40" s="13"/>
      <c r="AG40" s="19"/>
      <c r="AH40" s="19"/>
      <c r="AI40" s="19"/>
      <c r="AJ40" s="19"/>
    </row>
    <row r="41" spans="1:39" ht="15" customHeight="1" x14ac:dyDescent="0.3">
      <c r="A41" s="676"/>
      <c r="B41" s="61" t="s">
        <v>59</v>
      </c>
      <c r="C41" s="46"/>
      <c r="D41" s="46"/>
      <c r="E41" s="109">
        <f>E40</f>
        <v>394136</v>
      </c>
      <c r="F41" s="83" t="s">
        <v>65</v>
      </c>
      <c r="G41" s="103">
        <f>G9</f>
        <v>28</v>
      </c>
      <c r="H41" s="83" t="s">
        <v>65</v>
      </c>
      <c r="I41" s="103">
        <f>N11</f>
        <v>0.85199999999999998</v>
      </c>
      <c r="J41" s="50" t="s">
        <v>63</v>
      </c>
      <c r="K41" s="108">
        <f>I33</f>
        <v>1.03</v>
      </c>
      <c r="L41" s="90" t="s">
        <v>63</v>
      </c>
      <c r="M41" s="120">
        <f>catatan!$J$9</f>
        <v>25</v>
      </c>
      <c r="N41" s="32">
        <f>E41*G41*I41*K41*M41</f>
        <v>242114591.71199998</v>
      </c>
      <c r="Q41" s="13"/>
      <c r="R41" s="56"/>
      <c r="S41" s="19"/>
      <c r="T41" s="19"/>
      <c r="U41" s="56"/>
      <c r="V41" s="13"/>
      <c r="W41" s="56"/>
      <c r="X41" s="19"/>
      <c r="Y41" s="19"/>
      <c r="Z41" s="56"/>
      <c r="AA41" s="13"/>
      <c r="AB41" s="19"/>
      <c r="AC41" s="19"/>
      <c r="AD41" s="19"/>
      <c r="AE41" s="19"/>
      <c r="AF41" s="13"/>
      <c r="AG41" s="19"/>
      <c r="AH41" s="19"/>
      <c r="AI41" s="19"/>
      <c r="AJ41" s="19"/>
    </row>
    <row r="42" spans="1:39" ht="15" customHeight="1" x14ac:dyDescent="0.3">
      <c r="A42" s="676"/>
      <c r="B42" s="44" t="s">
        <v>93</v>
      </c>
      <c r="C42" s="75"/>
      <c r="D42" s="75"/>
      <c r="E42" s="109">
        <f>E41</f>
        <v>394136</v>
      </c>
      <c r="F42" s="83" t="s">
        <v>65</v>
      </c>
      <c r="G42" s="104">
        <f>I12</f>
        <v>403.86897600000003</v>
      </c>
      <c r="H42" s="83" t="s">
        <v>63</v>
      </c>
      <c r="I42" s="108">
        <f>I33</f>
        <v>1.03</v>
      </c>
      <c r="J42" s="50" t="s">
        <v>63</v>
      </c>
      <c r="K42" s="118">
        <f>catatan!$J$15</f>
        <v>350</v>
      </c>
      <c r="L42" s="235" t="s">
        <v>230</v>
      </c>
      <c r="M42" s="121">
        <v>1000</v>
      </c>
      <c r="N42" s="32">
        <f>(E42*G42*I42*K42)/M42</f>
        <v>57384138.632267326</v>
      </c>
      <c r="Q42" s="13"/>
      <c r="R42" s="56"/>
      <c r="S42" s="19"/>
      <c r="T42" s="19"/>
      <c r="U42" s="56"/>
      <c r="V42" s="13"/>
      <c r="W42" s="56"/>
      <c r="X42" s="19"/>
      <c r="Y42" s="19"/>
      <c r="Z42" s="56"/>
      <c r="AA42" s="13"/>
      <c r="AB42" s="19"/>
      <c r="AC42" s="19"/>
      <c r="AD42" s="19"/>
      <c r="AE42" s="19"/>
      <c r="AF42" s="13"/>
      <c r="AG42" s="19"/>
      <c r="AH42" s="19"/>
      <c r="AI42" s="19"/>
      <c r="AJ42" s="19"/>
    </row>
    <row r="43" spans="1:39" ht="15" customHeight="1" x14ac:dyDescent="0.3">
      <c r="A43" s="676"/>
      <c r="B43" s="141" t="s">
        <v>94</v>
      </c>
      <c r="C43" s="66"/>
      <c r="D43" s="66"/>
      <c r="E43" s="85"/>
      <c r="F43" s="85"/>
      <c r="G43" s="116">
        <f>N24</f>
        <v>7959</v>
      </c>
      <c r="H43" s="83" t="s">
        <v>65</v>
      </c>
      <c r="I43" s="50"/>
      <c r="J43" s="50"/>
      <c r="K43" s="50"/>
      <c r="L43" s="664">
        <f>catatan!$J$10</f>
        <v>12500</v>
      </c>
      <c r="M43" s="678"/>
      <c r="N43" s="32">
        <f>G43*L43</f>
        <v>99487500</v>
      </c>
      <c r="Q43" s="13"/>
      <c r="R43" s="19"/>
      <c r="S43" s="19"/>
      <c r="T43" s="19"/>
      <c r="U43" s="19"/>
      <c r="V43" s="13"/>
      <c r="W43" s="19"/>
      <c r="X43" s="19"/>
      <c r="Y43" s="19"/>
      <c r="Z43" s="19"/>
      <c r="AA43" s="13"/>
      <c r="AB43" s="19"/>
      <c r="AC43" s="19"/>
      <c r="AD43" s="19"/>
      <c r="AE43" s="19"/>
      <c r="AF43" s="13"/>
      <c r="AG43" s="19"/>
      <c r="AH43" s="19"/>
      <c r="AI43" s="19"/>
      <c r="AJ43" s="19"/>
    </row>
    <row r="44" spans="1:39" ht="15" customHeight="1" x14ac:dyDescent="0.3">
      <c r="A44" s="677"/>
      <c r="B44" s="68" t="s">
        <v>21</v>
      </c>
      <c r="C44" s="67"/>
      <c r="D44" s="67"/>
      <c r="E44" s="46"/>
      <c r="F44" s="46"/>
      <c r="G44" s="46"/>
      <c r="H44" s="46"/>
      <c r="I44" s="46"/>
      <c r="J44" s="46"/>
      <c r="K44" s="46"/>
      <c r="L44" s="46"/>
      <c r="M44" s="27"/>
      <c r="N44" s="159">
        <f>SUM(N39:N43)</f>
        <v>511031212.42426729</v>
      </c>
      <c r="Q44" s="42"/>
      <c r="R44" s="19"/>
      <c r="S44" s="19"/>
      <c r="T44" s="19"/>
      <c r="U44" s="19"/>
      <c r="V44" s="13"/>
      <c r="W44" s="19"/>
      <c r="X44" s="19"/>
      <c r="Y44" s="19"/>
      <c r="Z44" s="19"/>
      <c r="AA44" s="13"/>
      <c r="AB44" s="19"/>
      <c r="AC44" s="19"/>
      <c r="AD44" s="19"/>
      <c r="AE44" s="19"/>
      <c r="AF44" s="13"/>
      <c r="AG44" s="19"/>
      <c r="AH44" s="19"/>
      <c r="AI44" s="19"/>
      <c r="AJ44" s="19"/>
    </row>
    <row r="45" spans="1:39" ht="15" customHeight="1" x14ac:dyDescent="0.25">
      <c r="A45" s="675" t="s">
        <v>53</v>
      </c>
      <c r="B45" s="61" t="s">
        <v>17</v>
      </c>
      <c r="C45" s="46"/>
      <c r="D45" s="46"/>
      <c r="E45" s="671" t="s">
        <v>155</v>
      </c>
      <c r="F45" s="671"/>
      <c r="G45" s="671"/>
      <c r="H45" s="50"/>
      <c r="I45" s="671" t="s">
        <v>139</v>
      </c>
      <c r="J45" s="671"/>
      <c r="K45" s="671"/>
      <c r="L45" s="671"/>
      <c r="M45" s="679"/>
      <c r="N45" s="34" t="s">
        <v>19</v>
      </c>
      <c r="Q45" s="51"/>
      <c r="R45" s="24"/>
      <c r="S45" s="24"/>
      <c r="T45" s="24"/>
      <c r="U45" s="24"/>
      <c r="V45" s="13"/>
      <c r="W45" s="24"/>
      <c r="X45" s="24"/>
      <c r="Y45" s="24"/>
      <c r="Z45" s="24"/>
      <c r="AA45" s="13"/>
      <c r="AB45" s="24"/>
      <c r="AC45" s="24"/>
      <c r="AD45" s="24"/>
      <c r="AE45" s="24"/>
      <c r="AF45" s="13"/>
      <c r="AG45" s="24"/>
      <c r="AH45" s="24"/>
      <c r="AI45" s="24"/>
      <c r="AJ45" s="24"/>
      <c r="AK45" s="13"/>
      <c r="AL45" s="13"/>
    </row>
    <row r="46" spans="1:39" ht="15" customHeight="1" x14ac:dyDescent="0.3">
      <c r="A46" s="676"/>
      <c r="B46" s="61" t="s">
        <v>156</v>
      </c>
      <c r="C46" s="46"/>
      <c r="D46" s="46"/>
      <c r="E46" s="680">
        <f>(K9*M9*(100%+E22)*M16)/(F25*500)</f>
        <v>162444.68243595201</v>
      </c>
      <c r="F46" s="681"/>
      <c r="G46" s="682"/>
      <c r="H46" s="83" t="s">
        <v>65</v>
      </c>
      <c r="I46" s="49"/>
      <c r="J46" s="49"/>
      <c r="K46" s="95"/>
      <c r="L46" s="683">
        <f>catatan!$J$11</f>
        <v>12500</v>
      </c>
      <c r="M46" s="684"/>
      <c r="N46" s="32">
        <f>E46*L46</f>
        <v>2030558530.4494002</v>
      </c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M46" s="13"/>
    </row>
    <row r="47" spans="1:39" ht="15" customHeight="1" x14ac:dyDescent="0.3">
      <c r="A47" s="676"/>
      <c r="B47" s="61" t="s">
        <v>157</v>
      </c>
      <c r="C47" s="75"/>
      <c r="D47" s="75"/>
      <c r="E47" s="685">
        <f>((K9*(100%+N22)*M17)/(J20*500))</f>
        <v>13987.886640000001</v>
      </c>
      <c r="F47" s="686"/>
      <c r="G47" s="687"/>
      <c r="H47" s="83" t="s">
        <v>65</v>
      </c>
      <c r="I47" s="49"/>
      <c r="J47" s="49"/>
      <c r="K47" s="95"/>
      <c r="L47" s="683">
        <f>catatan!$J$12</f>
        <v>16000</v>
      </c>
      <c r="M47" s="684"/>
      <c r="N47" s="32">
        <f>E47*L47</f>
        <v>223806186.24000001</v>
      </c>
      <c r="Q47" s="51"/>
      <c r="R47" s="19"/>
      <c r="S47" s="19"/>
      <c r="T47" s="19"/>
      <c r="U47" s="19"/>
      <c r="V47" s="13"/>
      <c r="W47" s="19"/>
      <c r="X47" s="19"/>
      <c r="Y47" s="19"/>
      <c r="Z47" s="19"/>
      <c r="AA47" s="13"/>
      <c r="AB47" s="19"/>
      <c r="AC47" s="19"/>
      <c r="AD47" s="19"/>
      <c r="AE47" s="19"/>
      <c r="AF47" s="13"/>
      <c r="AG47" s="19"/>
      <c r="AH47" s="19"/>
      <c r="AI47" s="19"/>
      <c r="AJ47" s="19"/>
      <c r="AK47" s="13"/>
      <c r="AL47" s="13"/>
      <c r="AM47" s="13"/>
    </row>
    <row r="48" spans="1:39" ht="15" customHeight="1" x14ac:dyDescent="0.3">
      <c r="A48" s="677"/>
      <c r="B48" s="70" t="s">
        <v>24</v>
      </c>
      <c r="C48" s="65"/>
      <c r="D48" s="65"/>
      <c r="E48" s="88"/>
      <c r="F48" s="88"/>
      <c r="G48" s="46"/>
      <c r="H48" s="46"/>
      <c r="I48" s="49"/>
      <c r="J48" s="49"/>
      <c r="K48" s="49"/>
      <c r="L48" s="49"/>
      <c r="M48" s="35"/>
      <c r="N48" s="159">
        <f>SUM(N46:N47)</f>
        <v>2254364716.6894002</v>
      </c>
      <c r="Q48" s="13"/>
      <c r="R48" s="19"/>
      <c r="S48" s="19"/>
      <c r="T48" s="19"/>
      <c r="U48" s="19"/>
      <c r="V48" s="13"/>
      <c r="W48" s="19"/>
      <c r="X48" s="19"/>
      <c r="Y48" s="19"/>
      <c r="Z48" s="19"/>
      <c r="AA48" s="13"/>
      <c r="AB48" s="19"/>
      <c r="AC48" s="19"/>
      <c r="AD48" s="19"/>
      <c r="AE48" s="19"/>
      <c r="AF48" s="13"/>
      <c r="AG48" s="19"/>
      <c r="AH48" s="19"/>
      <c r="AI48" s="19"/>
      <c r="AJ48" s="19"/>
      <c r="AK48" s="13"/>
      <c r="AL48" s="13"/>
      <c r="AM48" s="13"/>
    </row>
    <row r="49" spans="1:39" ht="15" customHeight="1" x14ac:dyDescent="0.3">
      <c r="A49" s="672" t="s">
        <v>45</v>
      </c>
      <c r="B49" s="68" t="s">
        <v>47</v>
      </c>
      <c r="C49" s="67"/>
      <c r="D49" s="67"/>
      <c r="E49" s="46"/>
      <c r="F49" s="46"/>
      <c r="G49" s="46"/>
      <c r="H49" s="46"/>
      <c r="I49" s="46" t="s">
        <v>38</v>
      </c>
      <c r="J49" s="46"/>
      <c r="K49" s="46"/>
      <c r="L49" s="46"/>
      <c r="M49" s="27"/>
      <c r="N49" s="55">
        <f>N31+N37+N44+N48</f>
        <v>3936697287.1844997</v>
      </c>
      <c r="Q49" s="13"/>
      <c r="R49" s="19"/>
      <c r="S49" s="19"/>
      <c r="T49" s="19"/>
      <c r="U49" s="19"/>
      <c r="V49" s="13"/>
      <c r="W49" s="19"/>
      <c r="X49" s="19"/>
      <c r="Y49" s="19"/>
      <c r="Z49" s="19"/>
      <c r="AA49" s="13"/>
      <c r="AB49" s="19"/>
      <c r="AC49" s="19"/>
      <c r="AD49" s="19"/>
      <c r="AE49" s="19"/>
      <c r="AF49" s="13"/>
      <c r="AG49" s="19"/>
      <c r="AH49" s="19"/>
      <c r="AI49" s="19"/>
      <c r="AJ49" s="19"/>
      <c r="AK49" s="13"/>
      <c r="AL49" s="13"/>
      <c r="AM49" s="13"/>
    </row>
    <row r="50" spans="1:39" ht="15" customHeight="1" x14ac:dyDescent="0.3">
      <c r="A50" s="673"/>
      <c r="B50" s="68" t="s">
        <v>22</v>
      </c>
      <c r="C50" s="67"/>
      <c r="D50" s="67"/>
      <c r="E50" s="108">
        <f>catatan!$J$13</f>
        <v>0.1</v>
      </c>
      <c r="F50" s="90"/>
      <c r="G50" s="46"/>
      <c r="H50" s="46"/>
      <c r="I50" s="46"/>
      <c r="J50" s="46"/>
      <c r="K50" s="46"/>
      <c r="L50" s="46"/>
      <c r="M50" s="91"/>
      <c r="N50" s="33">
        <f>N49*E50</f>
        <v>393669728.71845001</v>
      </c>
      <c r="Q50" s="13"/>
      <c r="R50" s="19"/>
      <c r="S50" s="19"/>
      <c r="T50" s="19"/>
      <c r="U50" s="19"/>
      <c r="V50" s="13"/>
      <c r="W50" s="19"/>
      <c r="X50" s="19"/>
      <c r="Y50" s="19"/>
      <c r="Z50" s="19"/>
      <c r="AA50" s="13"/>
      <c r="AB50" s="19"/>
      <c r="AC50" s="19"/>
      <c r="AD50" s="19"/>
      <c r="AE50" s="19"/>
      <c r="AF50" s="13"/>
      <c r="AG50" s="19"/>
      <c r="AH50" s="19"/>
      <c r="AI50" s="19"/>
      <c r="AJ50" s="19"/>
      <c r="AK50" s="13"/>
      <c r="AL50" s="13"/>
      <c r="AM50" s="13"/>
    </row>
    <row r="51" spans="1:39" ht="15" customHeight="1" x14ac:dyDescent="0.3">
      <c r="A51" s="673"/>
      <c r="B51" s="68" t="s">
        <v>48</v>
      </c>
      <c r="C51" s="69"/>
      <c r="D51" s="69"/>
      <c r="E51" s="13"/>
      <c r="F51" s="92"/>
      <c r="G51" s="46"/>
      <c r="H51" s="46"/>
      <c r="I51" s="46"/>
      <c r="J51" s="46"/>
      <c r="K51" s="46"/>
      <c r="L51" s="46"/>
      <c r="M51" s="27"/>
      <c r="N51" s="36">
        <f>SUM(N49:N50)</f>
        <v>4330367015.9029493</v>
      </c>
      <c r="Q51" s="51"/>
      <c r="R51" s="19"/>
      <c r="S51" s="19"/>
      <c r="T51" s="19"/>
      <c r="U51" s="19"/>
      <c r="V51" s="13"/>
      <c r="W51" s="19"/>
      <c r="X51" s="19"/>
      <c r="Y51" s="19"/>
      <c r="Z51" s="19"/>
      <c r="AA51" s="13"/>
      <c r="AB51" s="19"/>
      <c r="AC51" s="19"/>
      <c r="AD51" s="19"/>
      <c r="AE51" s="19"/>
      <c r="AF51" s="13"/>
      <c r="AG51" s="19"/>
      <c r="AH51" s="19"/>
      <c r="AI51" s="19"/>
      <c r="AJ51" s="19"/>
      <c r="AK51" s="13"/>
      <c r="AL51" s="13"/>
      <c r="AM51" s="13"/>
    </row>
    <row r="52" spans="1:39" ht="15" customHeight="1" x14ac:dyDescent="0.3">
      <c r="A52" s="673"/>
      <c r="B52" s="70" t="s">
        <v>30</v>
      </c>
      <c r="C52" s="65"/>
      <c r="D52" s="65"/>
      <c r="E52" s="108">
        <f>catatan!$J$14</f>
        <v>0</v>
      </c>
      <c r="F52" s="90"/>
      <c r="G52" s="46"/>
      <c r="H52" s="46"/>
      <c r="I52" s="46"/>
      <c r="J52" s="46"/>
      <c r="K52" s="46"/>
      <c r="L52" s="46"/>
      <c r="M52" s="27"/>
      <c r="N52" s="36">
        <f>E52*N51</f>
        <v>0</v>
      </c>
      <c r="Q52" s="13"/>
      <c r="R52" s="19"/>
      <c r="S52" s="19"/>
      <c r="T52" s="19"/>
      <c r="U52" s="19"/>
      <c r="V52" s="13"/>
      <c r="W52" s="19"/>
      <c r="X52" s="19"/>
      <c r="Y52" s="19"/>
      <c r="Z52" s="19"/>
      <c r="AA52" s="13"/>
      <c r="AB52" s="19"/>
      <c r="AC52" s="19"/>
      <c r="AD52" s="19"/>
      <c r="AE52" s="19"/>
      <c r="AF52" s="13"/>
      <c r="AG52" s="19"/>
      <c r="AH52" s="19"/>
      <c r="AI52" s="19"/>
      <c r="AJ52" s="19"/>
      <c r="AK52" s="13"/>
      <c r="AL52" s="13"/>
      <c r="AM52" s="13"/>
    </row>
    <row r="53" spans="1:39" ht="15" customHeight="1" x14ac:dyDescent="0.3">
      <c r="A53" s="673"/>
      <c r="B53" s="68" t="s">
        <v>49</v>
      </c>
      <c r="C53" s="67"/>
      <c r="D53" s="67"/>
      <c r="E53" s="46"/>
      <c r="F53" s="46"/>
      <c r="G53" s="46"/>
      <c r="H53" s="46"/>
      <c r="I53" s="46"/>
      <c r="J53" s="46"/>
      <c r="K53" s="46"/>
      <c r="L53" s="46"/>
      <c r="M53" s="27"/>
      <c r="N53" s="160">
        <f>SUM(N51:N52)</f>
        <v>4330367015.9029493</v>
      </c>
      <c r="Q53" s="13"/>
      <c r="R53" s="19"/>
      <c r="S53" s="19"/>
      <c r="T53" s="19"/>
      <c r="U53" s="19"/>
      <c r="V53" s="13"/>
      <c r="W53" s="19"/>
      <c r="X53" s="19"/>
      <c r="Y53" s="19"/>
      <c r="Z53" s="19"/>
      <c r="AA53" s="13"/>
      <c r="AB53" s="19"/>
      <c r="AC53" s="19"/>
      <c r="AD53" s="19"/>
      <c r="AE53" s="19"/>
      <c r="AF53" s="13"/>
      <c r="AG53" s="19"/>
      <c r="AH53" s="19"/>
      <c r="AI53" s="19"/>
      <c r="AJ53" s="19"/>
      <c r="AK53" s="13"/>
      <c r="AL53" s="13"/>
      <c r="AM53" s="13"/>
    </row>
    <row r="54" spans="1:39" ht="15" customHeight="1" x14ac:dyDescent="0.3">
      <c r="A54" s="591"/>
      <c r="B54" s="70" t="s">
        <v>50</v>
      </c>
      <c r="C54" s="65"/>
      <c r="D54" s="65"/>
      <c r="E54" s="46"/>
      <c r="F54" s="46"/>
      <c r="G54" s="46"/>
      <c r="H54" s="46"/>
      <c r="I54" s="46"/>
      <c r="J54" s="46"/>
      <c r="K54" s="46"/>
      <c r="L54" s="46"/>
      <c r="M54" s="27"/>
      <c r="N54" s="161">
        <f>N53/K9</f>
        <v>10986.986765743168</v>
      </c>
      <c r="Q54" s="13"/>
      <c r="R54" s="19"/>
      <c r="S54" s="19"/>
      <c r="T54" s="19"/>
      <c r="U54" s="19"/>
      <c r="V54" s="13"/>
      <c r="W54" s="19"/>
      <c r="X54" s="19"/>
      <c r="Y54" s="19"/>
      <c r="Z54" s="19"/>
      <c r="AA54" s="13"/>
      <c r="AB54" s="19"/>
      <c r="AC54" s="19"/>
      <c r="AD54" s="19"/>
      <c r="AE54" s="19"/>
      <c r="AF54" s="13"/>
      <c r="AG54" s="19"/>
      <c r="AH54" s="19"/>
      <c r="AI54" s="19"/>
      <c r="AJ54" s="19"/>
      <c r="AK54" s="13"/>
      <c r="AL54" s="13"/>
      <c r="AM54" s="13"/>
    </row>
    <row r="55" spans="1:39" ht="15" customHeight="1" x14ac:dyDescent="0.3">
      <c r="A55" s="674"/>
      <c r="B55" s="70" t="s">
        <v>61</v>
      </c>
      <c r="C55" s="65"/>
      <c r="D55" s="65"/>
      <c r="E55" s="46"/>
      <c r="F55" s="46"/>
      <c r="G55" s="46"/>
      <c r="H55" s="46"/>
      <c r="I55" s="46"/>
      <c r="J55" s="46"/>
      <c r="K55" s="46"/>
      <c r="L55" s="46"/>
      <c r="M55" s="27"/>
      <c r="N55" s="36">
        <f>N54/(M9+N9)</f>
        <v>58.441418966718977</v>
      </c>
      <c r="Q55" s="13"/>
      <c r="R55" s="19"/>
      <c r="S55" s="19"/>
      <c r="T55" s="19"/>
      <c r="U55" s="19"/>
      <c r="V55" s="13"/>
      <c r="W55" s="19"/>
      <c r="X55" s="19"/>
      <c r="Y55" s="19"/>
      <c r="Z55" s="19"/>
      <c r="AA55" s="13"/>
      <c r="AB55" s="19"/>
      <c r="AC55" s="19"/>
      <c r="AD55" s="19"/>
      <c r="AE55" s="19"/>
      <c r="AF55" s="13"/>
      <c r="AG55" s="19"/>
      <c r="AH55" s="19"/>
      <c r="AI55" s="19"/>
      <c r="AJ55" s="19"/>
      <c r="AK55" s="13"/>
      <c r="AL55" s="13"/>
      <c r="AM55" s="13"/>
    </row>
    <row r="56" spans="1:39" ht="15" customHeight="1" x14ac:dyDescent="0.25">
      <c r="Q56" s="42"/>
      <c r="R56" s="19"/>
      <c r="S56" s="19"/>
      <c r="T56" s="19"/>
      <c r="U56" s="19"/>
      <c r="V56" s="13"/>
      <c r="W56" s="19"/>
      <c r="X56" s="19"/>
      <c r="Y56" s="19"/>
      <c r="Z56" s="19"/>
      <c r="AA56" s="13"/>
      <c r="AB56" s="19"/>
      <c r="AC56" s="19"/>
      <c r="AD56" s="19"/>
      <c r="AE56" s="19"/>
      <c r="AF56" s="13"/>
      <c r="AG56" s="19"/>
      <c r="AH56" s="19"/>
      <c r="AI56" s="19"/>
      <c r="AJ56" s="19"/>
      <c r="AK56" s="13"/>
      <c r="AL56" s="13"/>
      <c r="AM56" s="13"/>
    </row>
    <row r="57" spans="1:39" ht="15" customHeight="1" x14ac:dyDescent="0.25">
      <c r="Q57" s="42"/>
      <c r="R57" s="19"/>
      <c r="S57" s="19"/>
      <c r="T57" s="19"/>
      <c r="U57" s="19"/>
      <c r="V57" s="13"/>
      <c r="W57" s="19"/>
      <c r="X57" s="19"/>
      <c r="Y57" s="19"/>
      <c r="Z57" s="19"/>
      <c r="AA57" s="13"/>
      <c r="AB57" s="19"/>
      <c r="AC57" s="19"/>
      <c r="AD57" s="19"/>
      <c r="AE57" s="19"/>
      <c r="AF57" s="13"/>
      <c r="AG57" s="19"/>
      <c r="AH57" s="19"/>
      <c r="AI57" s="19"/>
      <c r="AJ57" s="19"/>
      <c r="AK57" s="13"/>
      <c r="AL57" s="13"/>
      <c r="AM57" s="13"/>
    </row>
    <row r="64" spans="1:39" ht="15.6" x14ac:dyDescent="0.3">
      <c r="A64" s="20"/>
      <c r="B64" s="1" t="s">
        <v>127</v>
      </c>
      <c r="C64" s="693" t="s">
        <v>292</v>
      </c>
      <c r="D64" s="693"/>
      <c r="E64" s="693"/>
      <c r="F64" s="693"/>
      <c r="G64" s="693"/>
      <c r="H64" s="693"/>
      <c r="I64" s="693"/>
      <c r="J64" s="693"/>
      <c r="K64" s="693"/>
      <c r="L64" s="693"/>
      <c r="M64" s="693"/>
      <c r="N64" s="693"/>
    </row>
    <row r="65" spans="1:36" ht="15.6" x14ac:dyDescent="0.3">
      <c r="A65" s="20"/>
      <c r="B65" s="1" t="s">
        <v>126</v>
      </c>
      <c r="C65" s="498" t="s">
        <v>290</v>
      </c>
      <c r="D65" s="498"/>
      <c r="E65" s="23"/>
      <c r="F65" s="23"/>
      <c r="G65" s="23"/>
      <c r="H65" s="23"/>
      <c r="I65" s="23"/>
      <c r="J65" s="23"/>
      <c r="K65" s="23"/>
      <c r="L65" s="23"/>
      <c r="M65" s="23"/>
      <c r="N65" s="23"/>
      <c r="R65" s="43" t="s">
        <v>72</v>
      </c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</row>
    <row r="66" spans="1:36" ht="15.6" x14ac:dyDescent="0.3">
      <c r="A66" s="137" t="s">
        <v>125</v>
      </c>
      <c r="B66" s="137"/>
      <c r="C66" s="498" t="s">
        <v>291</v>
      </c>
      <c r="D66" s="498"/>
      <c r="E66" s="23"/>
      <c r="F66" s="23"/>
      <c r="G66" s="23"/>
      <c r="H66" s="23"/>
      <c r="I66" s="23"/>
      <c r="J66" s="23"/>
      <c r="K66" s="23"/>
      <c r="L66" s="23"/>
      <c r="M66" s="23"/>
      <c r="N66" s="499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</row>
    <row r="67" spans="1:36" ht="15.6" x14ac:dyDescent="0.3">
      <c r="A67" s="137"/>
      <c r="B67" s="137"/>
      <c r="C67" s="1"/>
      <c r="D67" s="1"/>
      <c r="E67" s="20"/>
      <c r="F67" s="20"/>
      <c r="G67" s="20"/>
      <c r="H67" s="20"/>
      <c r="I67" s="20"/>
      <c r="J67" s="20"/>
      <c r="K67" s="20"/>
      <c r="L67" s="20"/>
      <c r="M67" s="20"/>
      <c r="Q67" s="274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</row>
    <row r="68" spans="1:36" ht="15.6" x14ac:dyDescent="0.25">
      <c r="A68" s="693" t="s">
        <v>234</v>
      </c>
      <c r="B68" s="693"/>
      <c r="C68" s="693"/>
      <c r="D68" s="693"/>
      <c r="E68" s="693"/>
      <c r="F68" s="693"/>
      <c r="G68" s="693"/>
      <c r="H68" s="693"/>
      <c r="I68" s="693"/>
      <c r="J68" s="693"/>
      <c r="K68" s="693"/>
      <c r="L68" s="693"/>
      <c r="M68" s="693"/>
      <c r="N68" s="69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</row>
    <row r="69" spans="1:36" ht="15.6" x14ac:dyDescent="0.25">
      <c r="A69" s="137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Q69" s="13"/>
      <c r="R69" s="24" t="s">
        <v>74</v>
      </c>
      <c r="S69" s="24"/>
      <c r="T69" s="24"/>
      <c r="U69" s="24"/>
      <c r="V69" s="12"/>
      <c r="W69" s="24" t="s">
        <v>83</v>
      </c>
      <c r="X69" s="24"/>
      <c r="Y69" s="24"/>
      <c r="Z69" s="24"/>
      <c r="AA69" s="13"/>
      <c r="AB69" s="24" t="s">
        <v>84</v>
      </c>
      <c r="AC69" s="24"/>
      <c r="AD69" s="24"/>
      <c r="AE69" s="24"/>
      <c r="AG69" s="24" t="s">
        <v>86</v>
      </c>
      <c r="AH69" s="24"/>
      <c r="AI69" s="24"/>
      <c r="AJ69" s="24"/>
    </row>
    <row r="70" spans="1:36" ht="15.6" x14ac:dyDescent="0.25">
      <c r="A70" s="694" t="s">
        <v>109</v>
      </c>
      <c r="B70" s="61" t="s">
        <v>56</v>
      </c>
      <c r="C70" s="46"/>
      <c r="D70" s="46"/>
      <c r="E70" s="696" t="s">
        <v>300</v>
      </c>
      <c r="F70" s="697"/>
      <c r="G70" s="697"/>
      <c r="H70" s="697"/>
      <c r="I70" s="697"/>
      <c r="J70" s="697"/>
      <c r="K70" s="697"/>
      <c r="L70" s="697"/>
      <c r="M70" s="697"/>
      <c r="N70" s="27"/>
      <c r="Q70" s="13"/>
      <c r="R70" s="16" t="s">
        <v>75</v>
      </c>
      <c r="S70" s="16" t="s">
        <v>76</v>
      </c>
      <c r="T70" s="37" t="s">
        <v>75</v>
      </c>
      <c r="U70" s="16" t="s">
        <v>76</v>
      </c>
      <c r="V70" s="13"/>
      <c r="W70" s="16" t="s">
        <v>75</v>
      </c>
      <c r="X70" s="16" t="s">
        <v>76</v>
      </c>
      <c r="Y70" s="37" t="s">
        <v>75</v>
      </c>
      <c r="Z70" s="16" t="s">
        <v>76</v>
      </c>
      <c r="AA70" s="13"/>
      <c r="AB70" s="16" t="s">
        <v>75</v>
      </c>
      <c r="AC70" s="16" t="s">
        <v>76</v>
      </c>
      <c r="AD70" s="37" t="s">
        <v>75</v>
      </c>
      <c r="AE70" s="16" t="s">
        <v>76</v>
      </c>
      <c r="AF70" s="13"/>
      <c r="AG70" s="16" t="s">
        <v>75</v>
      </c>
      <c r="AH70" s="16" t="s">
        <v>76</v>
      </c>
      <c r="AI70" s="37" t="s">
        <v>75</v>
      </c>
      <c r="AJ70" s="16" t="s">
        <v>76</v>
      </c>
    </row>
    <row r="71" spans="1:36" ht="14.4" x14ac:dyDescent="0.25">
      <c r="A71" s="695"/>
      <c r="B71" s="61" t="s">
        <v>0</v>
      </c>
      <c r="C71" s="46"/>
      <c r="D71" s="238"/>
      <c r="E71" s="246" t="s">
        <v>1</v>
      </c>
      <c r="F71" s="15"/>
      <c r="G71" s="698" t="s">
        <v>2</v>
      </c>
      <c r="H71" s="699"/>
      <c r="I71" s="13"/>
      <c r="J71" s="708" t="s">
        <v>3</v>
      </c>
      <c r="K71" s="704"/>
      <c r="L71" s="709" t="s">
        <v>4</v>
      </c>
      <c r="M71" s="704"/>
      <c r="N71" s="28" t="s">
        <v>41</v>
      </c>
      <c r="Q71" s="13"/>
      <c r="R71" s="19">
        <v>4</v>
      </c>
      <c r="S71" s="19">
        <f>T71+1</f>
        <v>10</v>
      </c>
      <c r="T71" s="130">
        <f>T72+1</f>
        <v>9</v>
      </c>
      <c r="U71" s="19">
        <v>4</v>
      </c>
      <c r="V71" s="13"/>
      <c r="W71" s="56">
        <v>4</v>
      </c>
      <c r="X71" s="19">
        <f>Y71+1</f>
        <v>26</v>
      </c>
      <c r="Y71" s="130">
        <f>Y72+1</f>
        <v>25</v>
      </c>
      <c r="Z71" s="56">
        <v>4</v>
      </c>
      <c r="AA71" s="13"/>
      <c r="AB71" s="56">
        <v>4</v>
      </c>
      <c r="AC71" s="19">
        <f>AD71+1</f>
        <v>42</v>
      </c>
      <c r="AD71" s="130">
        <f>AD72+1</f>
        <v>41</v>
      </c>
      <c r="AE71" s="56">
        <v>4</v>
      </c>
      <c r="AF71" s="13"/>
      <c r="AG71" s="56">
        <v>4</v>
      </c>
      <c r="AH71" s="19">
        <f>AI71+1</f>
        <v>58</v>
      </c>
      <c r="AI71" s="130">
        <f>AI72+1</f>
        <v>57</v>
      </c>
      <c r="AJ71" s="56">
        <v>4</v>
      </c>
    </row>
    <row r="72" spans="1:36" ht="14.4" x14ac:dyDescent="0.3">
      <c r="A72" s="695"/>
      <c r="B72" s="93"/>
      <c r="C72" s="128" t="s">
        <v>95</v>
      </c>
      <c r="D72" s="234"/>
      <c r="E72" s="103">
        <f>IF(C72="A4",21,IF(C72="B5",17.6,14.8))</f>
        <v>21</v>
      </c>
      <c r="F72" s="30" t="s">
        <v>63</v>
      </c>
      <c r="G72" s="103">
        <v>28</v>
      </c>
      <c r="H72" s="93"/>
      <c r="I72" s="80"/>
      <c r="J72" s="94"/>
      <c r="K72" s="273">
        <v>394136</v>
      </c>
      <c r="L72" s="143"/>
      <c r="M72" s="128">
        <v>166</v>
      </c>
      <c r="N72" s="103">
        <v>4</v>
      </c>
      <c r="Q72" s="17"/>
      <c r="R72" s="19">
        <v>4</v>
      </c>
      <c r="S72" s="19">
        <f>S73+1</f>
        <v>7</v>
      </c>
      <c r="T72" s="130">
        <f>S72+1</f>
        <v>8</v>
      </c>
      <c r="U72" s="19">
        <v>4</v>
      </c>
      <c r="V72" s="13"/>
      <c r="W72" s="56">
        <v>4</v>
      </c>
      <c r="X72" s="19">
        <f>X73+1</f>
        <v>23</v>
      </c>
      <c r="Y72" s="130">
        <f>X72+1</f>
        <v>24</v>
      </c>
      <c r="Z72" s="56">
        <v>4</v>
      </c>
      <c r="AA72" s="13"/>
      <c r="AB72" s="56">
        <v>4</v>
      </c>
      <c r="AC72" s="19">
        <f>AC73+1</f>
        <v>39</v>
      </c>
      <c r="AD72" s="130">
        <f>AC72+1</f>
        <v>40</v>
      </c>
      <c r="AE72" s="56">
        <v>4</v>
      </c>
      <c r="AF72" s="13"/>
      <c r="AG72" s="56">
        <v>4</v>
      </c>
      <c r="AH72" s="19">
        <f>AH73+1</f>
        <v>55</v>
      </c>
      <c r="AI72" s="130">
        <f>AH72+1</f>
        <v>56</v>
      </c>
      <c r="AJ72" s="56">
        <v>4</v>
      </c>
    </row>
    <row r="73" spans="1:36" ht="14.4" x14ac:dyDescent="0.25">
      <c r="A73" s="695"/>
      <c r="B73" s="73" t="s">
        <v>25</v>
      </c>
      <c r="C73" s="150"/>
      <c r="D73" s="149"/>
      <c r="E73" s="132">
        <f>(E72*2)+1+N74</f>
        <v>43.771000000000001</v>
      </c>
      <c r="F73" s="30" t="s">
        <v>63</v>
      </c>
      <c r="G73" s="128">
        <f>G72+1</f>
        <v>29</v>
      </c>
      <c r="H73" s="129" t="s">
        <v>42</v>
      </c>
      <c r="I73" s="9" t="s">
        <v>159</v>
      </c>
      <c r="K73" s="272">
        <f>(E72*2)+N74</f>
        <v>42.771000000000001</v>
      </c>
      <c r="L73" s="237" t="s">
        <v>63</v>
      </c>
      <c r="M73" s="155">
        <f>G72</f>
        <v>28</v>
      </c>
      <c r="N73" s="135" t="s">
        <v>42</v>
      </c>
      <c r="Q73" s="19"/>
      <c r="R73" s="19">
        <v>4</v>
      </c>
      <c r="S73" s="19">
        <f>T73+1</f>
        <v>6</v>
      </c>
      <c r="T73" s="130">
        <f>T74+1</f>
        <v>5</v>
      </c>
      <c r="U73" s="19">
        <v>4</v>
      </c>
      <c r="V73" s="13"/>
      <c r="W73" s="56">
        <v>4</v>
      </c>
      <c r="X73" s="19">
        <f>Y73+1</f>
        <v>22</v>
      </c>
      <c r="Y73" s="130">
        <f>Y74+1</f>
        <v>21</v>
      </c>
      <c r="Z73" s="56">
        <v>4</v>
      </c>
      <c r="AA73" s="13"/>
      <c r="AB73" s="56">
        <v>4</v>
      </c>
      <c r="AC73" s="19">
        <f>AD73+1</f>
        <v>38</v>
      </c>
      <c r="AD73" s="130">
        <f>AD74+1</f>
        <v>37</v>
      </c>
      <c r="AE73" s="56">
        <v>4</v>
      </c>
      <c r="AF73" s="13"/>
      <c r="AG73" s="56">
        <v>4</v>
      </c>
      <c r="AH73" s="19">
        <f>AI73+1</f>
        <v>54</v>
      </c>
      <c r="AI73" s="130">
        <f>AI74+1</f>
        <v>53</v>
      </c>
      <c r="AJ73" s="56">
        <v>4</v>
      </c>
    </row>
    <row r="74" spans="1:36" ht="14.4" x14ac:dyDescent="0.25">
      <c r="A74" s="695"/>
      <c r="B74" s="710" t="s">
        <v>69</v>
      </c>
      <c r="C74" s="711"/>
      <c r="D74" s="149"/>
      <c r="E74" s="130" t="s">
        <v>6</v>
      </c>
      <c r="F74" s="78"/>
      <c r="G74" s="698" t="s">
        <v>7</v>
      </c>
      <c r="H74" s="699"/>
      <c r="I74" s="15" t="s">
        <v>12</v>
      </c>
      <c r="J74" s="136"/>
      <c r="K74" s="714" t="s">
        <v>158</v>
      </c>
      <c r="L74" s="714"/>
      <c r="M74" s="715"/>
      <c r="N74" s="716">
        <f>((M72*0.09)/(2*10))+((0.12*2)/10)</f>
        <v>0.77100000000000002</v>
      </c>
      <c r="Q74" s="19"/>
      <c r="R74" s="19">
        <v>4</v>
      </c>
      <c r="S74" s="19">
        <f>S75+1</f>
        <v>3</v>
      </c>
      <c r="T74" s="130">
        <f>S74+1</f>
        <v>4</v>
      </c>
      <c r="U74" s="19">
        <v>4</v>
      </c>
      <c r="V74" s="13"/>
      <c r="W74" s="56">
        <v>4</v>
      </c>
      <c r="X74" s="19">
        <f>X75+1</f>
        <v>19</v>
      </c>
      <c r="Y74" s="130">
        <f>X74+1</f>
        <v>20</v>
      </c>
      <c r="Z74" s="56">
        <v>4</v>
      </c>
      <c r="AA74" s="13"/>
      <c r="AB74" s="56">
        <v>4</v>
      </c>
      <c r="AC74" s="19">
        <f>AC75+1</f>
        <v>35</v>
      </c>
      <c r="AD74" s="130">
        <f>AC74+1</f>
        <v>36</v>
      </c>
      <c r="AE74" s="56">
        <v>4</v>
      </c>
      <c r="AF74" s="13"/>
      <c r="AG74" s="56">
        <v>4</v>
      </c>
      <c r="AH74" s="19">
        <f>AH75+1</f>
        <v>51</v>
      </c>
      <c r="AI74" s="130">
        <f>AH74+1</f>
        <v>52</v>
      </c>
      <c r="AJ74" s="56">
        <v>4</v>
      </c>
    </row>
    <row r="75" spans="1:36" ht="14.4" x14ac:dyDescent="0.25">
      <c r="A75" s="695"/>
      <c r="B75" s="712"/>
      <c r="C75" s="713"/>
      <c r="D75" s="151"/>
      <c r="E75" s="104">
        <f>(E72*G72*M72*E78)/(2*100*100)</f>
        <v>341.62799999999999</v>
      </c>
      <c r="F75" s="79"/>
      <c r="G75" s="105">
        <f>(K73*M73*M78)/(100*100)</f>
        <v>25.149348</v>
      </c>
      <c r="H75" s="106"/>
      <c r="I75" s="106">
        <f>E75+G75</f>
        <v>366.77734799999996</v>
      </c>
      <c r="J75" s="144"/>
      <c r="K75" s="718" t="s">
        <v>67</v>
      </c>
      <c r="L75" s="719"/>
      <c r="M75" s="720"/>
      <c r="N75" s="717"/>
      <c r="Q75" s="19"/>
      <c r="R75" s="19">
        <v>4</v>
      </c>
      <c r="S75" s="19">
        <f>T75+1</f>
        <v>2</v>
      </c>
      <c r="T75" s="130">
        <v>1</v>
      </c>
      <c r="U75" s="19">
        <v>4</v>
      </c>
      <c r="V75" s="13"/>
      <c r="W75" s="56">
        <v>4</v>
      </c>
      <c r="X75" s="19">
        <f>Y75+1</f>
        <v>18</v>
      </c>
      <c r="Y75" s="130">
        <f>Y76+1</f>
        <v>17</v>
      </c>
      <c r="Z75" s="56">
        <v>4</v>
      </c>
      <c r="AA75" s="13"/>
      <c r="AB75" s="56">
        <v>4</v>
      </c>
      <c r="AC75" s="19">
        <f>AD75+1</f>
        <v>34</v>
      </c>
      <c r="AD75" s="130">
        <f>AD76+1</f>
        <v>33</v>
      </c>
      <c r="AE75" s="56">
        <v>4</v>
      </c>
      <c r="AF75" s="13"/>
      <c r="AG75" s="56">
        <v>4</v>
      </c>
      <c r="AH75" s="19">
        <f>AI75+1</f>
        <v>50</v>
      </c>
      <c r="AI75" s="130">
        <f>AI76+1</f>
        <v>49</v>
      </c>
      <c r="AJ75" s="56">
        <v>4</v>
      </c>
    </row>
    <row r="76" spans="1:36" x14ac:dyDescent="0.25">
      <c r="A76" s="695"/>
      <c r="B76" s="721" t="s">
        <v>5</v>
      </c>
      <c r="C76" s="722"/>
      <c r="D76" s="722"/>
      <c r="E76" s="722"/>
      <c r="F76" s="722"/>
      <c r="G76" s="722"/>
      <c r="H76" s="722"/>
      <c r="I76" s="722"/>
      <c r="J76" s="722"/>
      <c r="K76" s="722"/>
      <c r="L76" s="722"/>
      <c r="M76" s="722"/>
      <c r="N76" s="723"/>
      <c r="Q76" s="19"/>
      <c r="R76" s="19">
        <v>1</v>
      </c>
      <c r="S76" s="19" t="s">
        <v>81</v>
      </c>
      <c r="T76" s="130" t="s">
        <v>82</v>
      </c>
      <c r="U76" s="19">
        <v>4</v>
      </c>
      <c r="V76" s="13"/>
      <c r="W76" s="56">
        <v>4</v>
      </c>
      <c r="X76" s="19">
        <f>X77+1</f>
        <v>15</v>
      </c>
      <c r="Y76" s="130">
        <f>X76+1</f>
        <v>16</v>
      </c>
      <c r="Z76" s="56">
        <v>4</v>
      </c>
      <c r="AA76" s="13"/>
      <c r="AB76" s="56">
        <v>4</v>
      </c>
      <c r="AC76" s="19">
        <f>AC77+1</f>
        <v>31</v>
      </c>
      <c r="AD76" s="130">
        <f>AC76+1</f>
        <v>32</v>
      </c>
      <c r="AE76" s="56">
        <v>4</v>
      </c>
      <c r="AF76" s="13"/>
      <c r="AG76" s="56">
        <v>4</v>
      </c>
      <c r="AH76" s="19">
        <f>AH77+1</f>
        <v>47</v>
      </c>
      <c r="AI76" s="130">
        <f>AH76+1</f>
        <v>48</v>
      </c>
      <c r="AJ76" s="56">
        <v>4</v>
      </c>
    </row>
    <row r="77" spans="1:36" x14ac:dyDescent="0.25">
      <c r="A77" s="695"/>
      <c r="B77" s="688" t="s">
        <v>6</v>
      </c>
      <c r="C77" s="689"/>
      <c r="D77" s="689"/>
      <c r="E77" s="689"/>
      <c r="F77" s="689"/>
      <c r="G77" s="690"/>
      <c r="H77" s="139"/>
      <c r="I77" s="691" t="s">
        <v>7</v>
      </c>
      <c r="J77" s="691"/>
      <c r="K77" s="691"/>
      <c r="L77" s="691"/>
      <c r="M77" s="691"/>
      <c r="N77" s="692"/>
      <c r="Q77" s="13"/>
      <c r="R77" s="41">
        <v>1</v>
      </c>
      <c r="S77" s="19" t="s">
        <v>80</v>
      </c>
      <c r="T77" s="130" t="s">
        <v>79</v>
      </c>
      <c r="U77" s="41">
        <v>1</v>
      </c>
      <c r="V77" s="13"/>
      <c r="W77" s="56">
        <v>4</v>
      </c>
      <c r="X77" s="19">
        <f>Y77+1</f>
        <v>14</v>
      </c>
      <c r="Y77" s="130">
        <f>Y79+1</f>
        <v>13</v>
      </c>
      <c r="Z77" s="56">
        <v>4</v>
      </c>
      <c r="AA77" s="13"/>
      <c r="AB77" s="56">
        <v>4</v>
      </c>
      <c r="AC77" s="19">
        <f>AD77+1</f>
        <v>30</v>
      </c>
      <c r="AD77" s="130">
        <f>AD79+1</f>
        <v>29</v>
      </c>
      <c r="AE77" s="56">
        <v>4</v>
      </c>
      <c r="AF77" s="13"/>
      <c r="AG77" s="56">
        <v>4</v>
      </c>
      <c r="AH77" s="19">
        <f>AI77+1</f>
        <v>46</v>
      </c>
      <c r="AI77" s="130">
        <f>AI79+1</f>
        <v>45</v>
      </c>
      <c r="AJ77" s="56">
        <v>4</v>
      </c>
    </row>
    <row r="78" spans="1:36" x14ac:dyDescent="0.25">
      <c r="A78" s="695"/>
      <c r="B78" s="62" t="s">
        <v>46</v>
      </c>
      <c r="C78" s="152"/>
      <c r="D78" s="27"/>
      <c r="E78" s="132">
        <v>70</v>
      </c>
      <c r="F78" s="157" t="s">
        <v>73</v>
      </c>
      <c r="G78" s="156"/>
      <c r="H78" s="729" t="s">
        <v>52</v>
      </c>
      <c r="I78" s="671"/>
      <c r="J78" s="671"/>
      <c r="K78" s="671"/>
      <c r="L78" s="671"/>
      <c r="M78" s="132">
        <v>210</v>
      </c>
      <c r="N78" s="135" t="s">
        <v>73</v>
      </c>
      <c r="Q78" s="13"/>
      <c r="R78" s="41"/>
      <c r="S78" s="19"/>
      <c r="T78" s="130"/>
      <c r="U78" s="41"/>
      <c r="V78" s="13"/>
      <c r="W78" s="56"/>
      <c r="X78" s="19"/>
      <c r="Y78" s="130"/>
      <c r="Z78" s="56"/>
      <c r="AA78" s="13"/>
      <c r="AB78" s="56"/>
      <c r="AC78" s="19"/>
      <c r="AD78" s="130"/>
      <c r="AE78" s="56"/>
      <c r="AF78" s="13"/>
      <c r="AG78" s="56"/>
      <c r="AH78" s="19"/>
      <c r="AI78" s="130"/>
      <c r="AJ78" s="56"/>
    </row>
    <row r="79" spans="1:36" ht="14.4" x14ac:dyDescent="0.25">
      <c r="A79" s="695"/>
      <c r="B79" s="730" t="s">
        <v>68</v>
      </c>
      <c r="C79" s="714"/>
      <c r="D79" s="142"/>
      <c r="E79" s="732" t="s">
        <v>132</v>
      </c>
      <c r="F79" s="725"/>
      <c r="G79" s="704"/>
      <c r="H79" s="733" t="s">
        <v>133</v>
      </c>
      <c r="I79" s="719"/>
      <c r="J79" s="719"/>
      <c r="K79" s="719"/>
      <c r="L79" s="719"/>
      <c r="M79" s="132">
        <f>(E80*F80*E78*500)/(100*100*1000)</f>
        <v>18.963000000000001</v>
      </c>
      <c r="N79" s="135" t="s">
        <v>131</v>
      </c>
      <c r="Q79" s="13"/>
      <c r="R79" s="39">
        <v>1</v>
      </c>
      <c r="S79" s="39" t="s">
        <v>77</v>
      </c>
      <c r="T79" s="40" t="s">
        <v>78</v>
      </c>
      <c r="U79" s="39">
        <v>1</v>
      </c>
      <c r="V79" s="13"/>
      <c r="W79" s="57">
        <v>4</v>
      </c>
      <c r="X79" s="39">
        <f>S71+1</f>
        <v>11</v>
      </c>
      <c r="Y79" s="40">
        <f>X79+1</f>
        <v>12</v>
      </c>
      <c r="Z79" s="57">
        <v>4</v>
      </c>
      <c r="AA79" s="13"/>
      <c r="AB79" s="57">
        <v>4</v>
      </c>
      <c r="AC79" s="39">
        <f>X71+1</f>
        <v>27</v>
      </c>
      <c r="AD79" s="40">
        <f>AC79+1</f>
        <v>28</v>
      </c>
      <c r="AE79" s="57">
        <v>4</v>
      </c>
      <c r="AG79" s="57">
        <v>4</v>
      </c>
      <c r="AH79" s="39">
        <f>AC71+1</f>
        <v>43</v>
      </c>
      <c r="AI79" s="40">
        <f>AH79+1</f>
        <v>44</v>
      </c>
      <c r="AJ79" s="57">
        <v>4</v>
      </c>
    </row>
    <row r="80" spans="1:36" x14ac:dyDescent="0.25">
      <c r="A80" s="695"/>
      <c r="B80" s="731"/>
      <c r="C80" s="719"/>
      <c r="D80" s="151"/>
      <c r="E80" s="133">
        <f>IF(C72="B5",54.6,63)</f>
        <v>63</v>
      </c>
      <c r="F80" s="734">
        <f>IF(C72="B5",72,86)</f>
        <v>86</v>
      </c>
      <c r="G80" s="735"/>
      <c r="H80" s="734">
        <f>IF(C72="B5",79,65)</f>
        <v>65</v>
      </c>
      <c r="I80" s="736"/>
      <c r="J80" s="128"/>
      <c r="K80" s="132">
        <f>IF(H80=79,109,100)</f>
        <v>100</v>
      </c>
      <c r="L80" s="128"/>
      <c r="M80" s="132">
        <f>(H80*K80*M78*500)/(100*100*1000)</f>
        <v>68.25</v>
      </c>
      <c r="N80" s="111" t="s">
        <v>130</v>
      </c>
      <c r="Q80" s="13"/>
      <c r="R80" s="19"/>
      <c r="S80" s="19" t="s">
        <v>44</v>
      </c>
      <c r="T80" s="130" t="s">
        <v>64</v>
      </c>
      <c r="U80" s="19"/>
      <c r="V80" s="13"/>
      <c r="W80" s="19"/>
      <c r="X80" s="19" t="s">
        <v>44</v>
      </c>
      <c r="Y80" s="130" t="s">
        <v>64</v>
      </c>
      <c r="Z80" s="19"/>
      <c r="AA80" s="13"/>
      <c r="AB80" s="19"/>
      <c r="AC80" s="19" t="s">
        <v>44</v>
      </c>
      <c r="AD80" s="130" t="s">
        <v>64</v>
      </c>
      <c r="AE80" s="19"/>
      <c r="AG80" s="19"/>
      <c r="AH80" s="19" t="s">
        <v>44</v>
      </c>
      <c r="AI80" s="130" t="s">
        <v>64</v>
      </c>
      <c r="AJ80" s="19"/>
    </row>
    <row r="81" spans="1:39" ht="14.4" x14ac:dyDescent="0.3">
      <c r="A81" s="695"/>
      <c r="B81" s="726" t="s">
        <v>66</v>
      </c>
      <c r="C81" s="727"/>
      <c r="D81" s="727"/>
      <c r="E81" s="727"/>
      <c r="F81" s="727"/>
      <c r="G81" s="727"/>
      <c r="H81" s="727"/>
      <c r="I81" s="727"/>
      <c r="J81" s="727"/>
      <c r="K81" s="727"/>
      <c r="L81" s="727"/>
      <c r="M81" s="727"/>
      <c r="N81" s="728"/>
      <c r="Q81" s="42" t="s">
        <v>85</v>
      </c>
      <c r="R81" s="19">
        <f>MAX(R71:R79)</f>
        <v>4</v>
      </c>
      <c r="S81" s="19"/>
      <c r="T81" s="19"/>
      <c r="U81" s="19">
        <f>MAX(U71:U79)</f>
        <v>4</v>
      </c>
      <c r="V81" s="13"/>
      <c r="W81" s="19">
        <f>MAX(W71:W79)</f>
        <v>4</v>
      </c>
      <c r="X81" s="19"/>
      <c r="Y81" s="19"/>
      <c r="Z81" s="19">
        <f>MAX(Z71:Z79)</f>
        <v>4</v>
      </c>
      <c r="AA81" s="13"/>
      <c r="AB81" s="19">
        <f>MAX(AB71:AB79)</f>
        <v>4</v>
      </c>
      <c r="AC81" s="19"/>
      <c r="AD81" s="19"/>
      <c r="AE81" s="19">
        <f>MAX(AE71:AE79)</f>
        <v>4</v>
      </c>
      <c r="AG81" s="19">
        <f>MAX(AG71:AG79)</f>
        <v>4</v>
      </c>
      <c r="AH81" s="19"/>
      <c r="AI81" s="19"/>
      <c r="AJ81" s="19">
        <f>MAX(AJ71:AJ79)</f>
        <v>4</v>
      </c>
      <c r="AK81" s="9" t="s">
        <v>38</v>
      </c>
      <c r="AL81" s="9">
        <f>SUM(R81:AJ81)</f>
        <v>32</v>
      </c>
    </row>
    <row r="82" spans="1:39" ht="15.6" x14ac:dyDescent="0.25">
      <c r="A82" s="695"/>
      <c r="B82" s="72" t="s">
        <v>8</v>
      </c>
      <c r="C82" s="71"/>
      <c r="D82" s="240">
        <v>4</v>
      </c>
      <c r="E82" s="737" t="s">
        <v>153</v>
      </c>
      <c r="F82" s="701"/>
      <c r="G82" s="701"/>
      <c r="H82" s="61"/>
      <c r="I82" s="48" t="s">
        <v>23</v>
      </c>
      <c r="J82" s="47"/>
      <c r="K82" s="48"/>
      <c r="L82" s="48"/>
      <c r="M82" s="239">
        <v>4</v>
      </c>
      <c r="N82" s="135" t="s">
        <v>231</v>
      </c>
      <c r="Q82" s="19"/>
      <c r="R82" s="24" t="s">
        <v>87</v>
      </c>
      <c r="S82" s="24"/>
      <c r="T82" s="24"/>
      <c r="U82" s="24"/>
      <c r="V82" s="13"/>
      <c r="W82" s="24" t="s">
        <v>88</v>
      </c>
      <c r="X82" s="24"/>
      <c r="Y82" s="24"/>
      <c r="Z82" s="24"/>
      <c r="AB82" s="24" t="s">
        <v>89</v>
      </c>
      <c r="AC82" s="24"/>
      <c r="AD82" s="24"/>
      <c r="AE82" s="24"/>
      <c r="AH82" s="24" t="s">
        <v>91</v>
      </c>
      <c r="AI82" s="24"/>
      <c r="AJ82" s="24"/>
      <c r="AK82" s="24"/>
    </row>
    <row r="83" spans="1:39" ht="14.4" x14ac:dyDescent="0.25">
      <c r="A83" s="695"/>
      <c r="B83" s="61" t="s">
        <v>32</v>
      </c>
      <c r="C83" s="27"/>
      <c r="D83" s="132">
        <f>IF(C72="A4",8,IF(C72="A5",16,IF(C72="B5",8)))</f>
        <v>8</v>
      </c>
      <c r="E83" s="129" t="s">
        <v>31</v>
      </c>
      <c r="F83" s="61" t="s">
        <v>154</v>
      </c>
      <c r="G83" s="13"/>
      <c r="H83" s="153"/>
      <c r="I83" s="147" t="s">
        <v>129</v>
      </c>
      <c r="J83" s="126">
        <f>IF($C$9="A5",8,4)</f>
        <v>4</v>
      </c>
      <c r="K83" s="125" t="s">
        <v>7</v>
      </c>
      <c r="L83" s="700" t="s">
        <v>154</v>
      </c>
      <c r="M83" s="701"/>
      <c r="N83" s="702"/>
      <c r="Q83" s="19"/>
      <c r="R83" s="16" t="s">
        <v>75</v>
      </c>
      <c r="S83" s="16" t="s">
        <v>76</v>
      </c>
      <c r="T83" s="37" t="s">
        <v>75</v>
      </c>
      <c r="U83" s="16" t="s">
        <v>76</v>
      </c>
      <c r="V83" s="13"/>
      <c r="W83" s="16" t="s">
        <v>75</v>
      </c>
      <c r="X83" s="16" t="s">
        <v>76</v>
      </c>
      <c r="Y83" s="37" t="s">
        <v>75</v>
      </c>
      <c r="Z83" s="16" t="s">
        <v>76</v>
      </c>
      <c r="AA83" s="13"/>
      <c r="AB83" s="16" t="s">
        <v>75</v>
      </c>
      <c r="AC83" s="16" t="s">
        <v>76</v>
      </c>
      <c r="AD83" s="37" t="s">
        <v>75</v>
      </c>
      <c r="AE83" s="16" t="s">
        <v>76</v>
      </c>
      <c r="AH83" s="16" t="s">
        <v>75</v>
      </c>
      <c r="AI83" s="16" t="s">
        <v>76</v>
      </c>
      <c r="AJ83" s="37" t="s">
        <v>75</v>
      </c>
      <c r="AK83" s="16" t="s">
        <v>76</v>
      </c>
    </row>
    <row r="84" spans="1:39" ht="14.4" x14ac:dyDescent="0.3">
      <c r="A84" s="695"/>
      <c r="B84" s="61" t="s">
        <v>29</v>
      </c>
      <c r="C84" s="27"/>
      <c r="D84" s="105">
        <f>(M72/D83)*D82</f>
        <v>83</v>
      </c>
      <c r="E84" s="106" t="s">
        <v>33</v>
      </c>
      <c r="F84" s="110">
        <f>IF(K72&gt;=50000,((K72-50000)/50000)*D82,0)</f>
        <v>27.53088</v>
      </c>
      <c r="G84" s="703" t="s">
        <v>33</v>
      </c>
      <c r="H84" s="704"/>
      <c r="I84" s="105">
        <f>M82</f>
        <v>4</v>
      </c>
      <c r="J84" s="738" t="s">
        <v>33</v>
      </c>
      <c r="K84" s="678"/>
      <c r="L84" s="132"/>
      <c r="M84" s="110">
        <f>IF(E97&gt;=50000,((E97-50000)/50000)*M82,0)</f>
        <v>3.8827199999999999</v>
      </c>
      <c r="N84" s="135" t="s">
        <v>33</v>
      </c>
      <c r="R84" s="56">
        <v>4</v>
      </c>
      <c r="S84" s="19">
        <f>T84+1</f>
        <v>74</v>
      </c>
      <c r="T84" s="130">
        <f>T85+1</f>
        <v>73</v>
      </c>
      <c r="U84" s="56">
        <v>4</v>
      </c>
      <c r="V84" s="13"/>
      <c r="W84" s="56">
        <v>4</v>
      </c>
      <c r="X84" s="19">
        <f>Y84+1</f>
        <v>90</v>
      </c>
      <c r="Y84" s="130">
        <f>Y85+1</f>
        <v>89</v>
      </c>
      <c r="Z84" s="56">
        <v>4</v>
      </c>
      <c r="AA84" s="13"/>
      <c r="AB84" s="56">
        <v>4</v>
      </c>
      <c r="AC84" s="19">
        <f>AD84+1</f>
        <v>106</v>
      </c>
      <c r="AD84" s="130">
        <f>AD85+1</f>
        <v>105</v>
      </c>
      <c r="AE84" s="56">
        <v>4</v>
      </c>
      <c r="AH84" s="56">
        <v>4</v>
      </c>
      <c r="AI84" s="19">
        <v>113</v>
      </c>
      <c r="AJ84" s="130"/>
      <c r="AK84" s="56"/>
    </row>
    <row r="85" spans="1:39" x14ac:dyDescent="0.25">
      <c r="A85" s="695"/>
      <c r="B85" s="61" t="s">
        <v>70</v>
      </c>
      <c r="C85" s="46"/>
      <c r="D85" s="46"/>
      <c r="E85" s="108">
        <f>IF(K72&lt;=600,25%,IF(K72&lt;=1000,20%,IF(K72&lt;=3000,15%,IF(K72&lt;=5000,10%,IF(K72&lt;=10000,9%,IF(K72&lt;=20000,8%,IF(K72&lt;=35000,7%,IF(K72&lt;=50000,6%,IF(K72&lt;=70000,5%,IF(K72&lt;=100000,4%,3%))))))))))</f>
        <v>0.03</v>
      </c>
      <c r="F85" s="46"/>
      <c r="G85" s="148"/>
      <c r="H85" s="46"/>
      <c r="J85" s="46"/>
      <c r="K85" s="61" t="s">
        <v>152</v>
      </c>
      <c r="L85" s="138"/>
      <c r="M85" s="45"/>
      <c r="N85" s="108">
        <f>IF(E97&lt;=600,25%,IF(E97&lt;=1000,20%,IF(E97&lt;=3000,15%,IF(E97&lt;=5000,10%,IF(E97&lt;=10000,9%,IF(E97&lt;=20000,8%,IF(E97&lt;=35000,7%,IF(E97&lt;=50000,6%,IF(E97&lt;=70000,5%,IF(E97&lt;=100000,4%,3%))))))))))</f>
        <v>0.04</v>
      </c>
      <c r="Q85" s="17"/>
      <c r="R85" s="56">
        <v>4</v>
      </c>
      <c r="S85" s="19">
        <f>S86+1</f>
        <v>71</v>
      </c>
      <c r="T85" s="130">
        <f>S85+1</f>
        <v>72</v>
      </c>
      <c r="U85" s="56">
        <v>4</v>
      </c>
      <c r="V85" s="13"/>
      <c r="W85" s="56">
        <v>4</v>
      </c>
      <c r="X85" s="19">
        <f>X86+1</f>
        <v>87</v>
      </c>
      <c r="Y85" s="130">
        <f>X85+1</f>
        <v>88</v>
      </c>
      <c r="Z85" s="56">
        <v>4</v>
      </c>
      <c r="AA85" s="13"/>
      <c r="AB85" s="56">
        <v>4</v>
      </c>
      <c r="AC85" s="19">
        <f>AC86+1</f>
        <v>103</v>
      </c>
      <c r="AD85" s="130">
        <f>AC85+1</f>
        <v>104</v>
      </c>
      <c r="AE85" s="56">
        <v>4</v>
      </c>
      <c r="AH85" s="56">
        <v>4</v>
      </c>
      <c r="AI85" s="19">
        <v>112</v>
      </c>
      <c r="AJ85" s="130"/>
      <c r="AK85" s="56"/>
    </row>
    <row r="86" spans="1:39" ht="15.6" x14ac:dyDescent="0.3">
      <c r="A86" s="695"/>
      <c r="B86" s="61" t="s">
        <v>10</v>
      </c>
      <c r="C86" s="46"/>
      <c r="D86" s="46"/>
      <c r="E86" s="705" t="s">
        <v>151</v>
      </c>
      <c r="F86" s="706"/>
      <c r="G86" s="706"/>
      <c r="H86" s="706"/>
      <c r="I86" s="706"/>
      <c r="J86" s="706"/>
      <c r="K86" s="706"/>
      <c r="L86" s="706"/>
      <c r="M86" s="707"/>
      <c r="N86" s="149"/>
      <c r="Q86" s="18"/>
      <c r="R86" s="56">
        <v>4</v>
      </c>
      <c r="S86" s="19">
        <f>T86+1</f>
        <v>70</v>
      </c>
      <c r="T86" s="130">
        <f>T87+1</f>
        <v>69</v>
      </c>
      <c r="U86" s="56">
        <v>4</v>
      </c>
      <c r="V86" s="13"/>
      <c r="W86" s="56">
        <v>4</v>
      </c>
      <c r="X86" s="19">
        <f>Y86+1</f>
        <v>86</v>
      </c>
      <c r="Y86" s="130">
        <f>Y87+1</f>
        <v>85</v>
      </c>
      <c r="Z86" s="56">
        <v>4</v>
      </c>
      <c r="AA86" s="13"/>
      <c r="AB86" s="56">
        <v>4</v>
      </c>
      <c r="AC86" s="19">
        <f>AD86+1</f>
        <v>102</v>
      </c>
      <c r="AD86" s="130">
        <f>AD87+1</f>
        <v>101</v>
      </c>
      <c r="AE86" s="56">
        <v>4</v>
      </c>
      <c r="AH86" s="56">
        <v>4</v>
      </c>
      <c r="AI86" s="19">
        <v>109</v>
      </c>
      <c r="AJ86" s="130"/>
      <c r="AK86" s="56"/>
    </row>
    <row r="87" spans="1:39" ht="15.6" x14ac:dyDescent="0.3">
      <c r="A87" s="695"/>
      <c r="B87" s="31" t="s">
        <v>71</v>
      </c>
      <c r="C87" s="63"/>
      <c r="D87" s="63"/>
      <c r="E87" s="27"/>
      <c r="F87" s="143">
        <v>20</v>
      </c>
      <c r="G87" s="124" t="s">
        <v>43</v>
      </c>
      <c r="H87" s="111"/>
      <c r="I87" s="61" t="s">
        <v>11</v>
      </c>
      <c r="J87" s="46"/>
      <c r="K87" s="46"/>
      <c r="L87" s="46"/>
      <c r="M87" s="140"/>
      <c r="N87" s="103">
        <f>ROUNDUP((K72*I75)/(F87*1000),0)</f>
        <v>7229</v>
      </c>
      <c r="Q87" s="97"/>
      <c r="R87" s="56">
        <v>4</v>
      </c>
      <c r="S87" s="19">
        <f>S89+1</f>
        <v>67</v>
      </c>
      <c r="T87" s="130">
        <f>S87+1</f>
        <v>68</v>
      </c>
      <c r="U87" s="56">
        <v>4</v>
      </c>
      <c r="V87" s="13"/>
      <c r="W87" s="56">
        <v>4</v>
      </c>
      <c r="X87" s="19">
        <f>X89+1</f>
        <v>83</v>
      </c>
      <c r="Y87" s="130">
        <f>X87+1</f>
        <v>84</v>
      </c>
      <c r="Z87" s="56">
        <v>4</v>
      </c>
      <c r="AA87" s="13"/>
      <c r="AB87" s="56">
        <v>4</v>
      </c>
      <c r="AC87" s="19">
        <f>AC89+1</f>
        <v>99</v>
      </c>
      <c r="AD87" s="130">
        <f>AC87+1</f>
        <v>100</v>
      </c>
      <c r="AE87" s="56">
        <v>4</v>
      </c>
      <c r="AH87" s="57">
        <v>4</v>
      </c>
      <c r="AI87" s="19">
        <v>108</v>
      </c>
      <c r="AJ87" s="130"/>
      <c r="AK87" s="56"/>
    </row>
    <row r="88" spans="1:39" ht="15.6" x14ac:dyDescent="0.3">
      <c r="A88" s="695"/>
      <c r="B88" s="62" t="s">
        <v>26</v>
      </c>
      <c r="C88" s="152"/>
      <c r="D88" s="152"/>
      <c r="E88" s="29"/>
      <c r="F88" s="105">
        <f>D83*2</f>
        <v>16</v>
      </c>
      <c r="G88" s="127" t="s">
        <v>31</v>
      </c>
      <c r="H88" s="106"/>
      <c r="I88" s="61" t="s">
        <v>9</v>
      </c>
      <c r="J88" s="46"/>
      <c r="K88" s="46"/>
      <c r="L88" s="46"/>
      <c r="M88" s="27"/>
      <c r="N88" s="129">
        <f>ROUNDUP((M72/F88),0)</f>
        <v>11</v>
      </c>
      <c r="Q88" s="97"/>
      <c r="R88" s="56"/>
      <c r="S88" s="19"/>
      <c r="T88" s="130"/>
      <c r="U88" s="56"/>
      <c r="V88" s="13"/>
      <c r="W88" s="56"/>
      <c r="X88" s="19"/>
      <c r="Y88" s="130"/>
      <c r="Z88" s="56"/>
      <c r="AA88" s="13"/>
      <c r="AB88" s="56"/>
      <c r="AC88" s="19"/>
      <c r="AD88" s="130"/>
      <c r="AE88" s="56"/>
      <c r="AH88" s="56"/>
      <c r="AI88" s="19"/>
      <c r="AJ88" s="130"/>
      <c r="AK88" s="56"/>
    </row>
    <row r="89" spans="1:39" ht="15.6" x14ac:dyDescent="0.3">
      <c r="A89" s="241"/>
      <c r="B89" s="101"/>
      <c r="C89" s="102"/>
      <c r="D89" s="102"/>
      <c r="E89" s="158"/>
      <c r="F89" s="87"/>
      <c r="G89" s="100"/>
      <c r="H89" s="87"/>
      <c r="I89" s="61" t="s">
        <v>143</v>
      </c>
      <c r="J89" s="46"/>
      <c r="K89" s="46"/>
      <c r="L89" s="46"/>
      <c r="M89" s="27"/>
      <c r="N89" s="129">
        <v>3</v>
      </c>
      <c r="Q89" s="18"/>
      <c r="R89" s="56">
        <v>4</v>
      </c>
      <c r="S89" s="19">
        <f>T89+1</f>
        <v>66</v>
      </c>
      <c r="T89" s="130">
        <f>T90+1</f>
        <v>65</v>
      </c>
      <c r="U89" s="56">
        <v>4</v>
      </c>
      <c r="V89" s="13"/>
      <c r="W89" s="56">
        <v>4</v>
      </c>
      <c r="X89" s="19">
        <f>Y89+1</f>
        <v>82</v>
      </c>
      <c r="Y89" s="130">
        <f>Y90+1</f>
        <v>81</v>
      </c>
      <c r="Z89" s="56">
        <v>4</v>
      </c>
      <c r="AA89" s="13"/>
      <c r="AB89" s="56">
        <v>4</v>
      </c>
      <c r="AC89" s="19">
        <f>AD89+1</f>
        <v>98</v>
      </c>
      <c r="AD89" s="130">
        <f>AD90+1</f>
        <v>97</v>
      </c>
      <c r="AE89" s="56">
        <v>4</v>
      </c>
      <c r="AH89" s="56">
        <v>4</v>
      </c>
      <c r="AI89" s="19">
        <v>114</v>
      </c>
      <c r="AJ89" s="130"/>
      <c r="AK89" s="56"/>
    </row>
    <row r="90" spans="1:39" ht="16.2" x14ac:dyDescent="0.25">
      <c r="A90" s="242"/>
      <c r="B90" s="724" t="s">
        <v>34</v>
      </c>
      <c r="C90" s="725"/>
      <c r="D90" s="725"/>
      <c r="E90" s="725"/>
      <c r="F90" s="725"/>
      <c r="G90" s="725"/>
      <c r="H90" s="725"/>
      <c r="I90" s="725"/>
      <c r="J90" s="725"/>
      <c r="K90" s="725"/>
      <c r="L90" s="725"/>
      <c r="M90" s="725"/>
      <c r="N90" s="704"/>
      <c r="Q90" s="98"/>
      <c r="R90" s="56">
        <v>4</v>
      </c>
      <c r="S90" s="19">
        <f>S91+1</f>
        <v>63</v>
      </c>
      <c r="T90" s="130">
        <f>S90+1</f>
        <v>64</v>
      </c>
      <c r="U90" s="56">
        <v>4</v>
      </c>
      <c r="V90" s="13"/>
      <c r="W90" s="56">
        <v>4</v>
      </c>
      <c r="X90" s="19">
        <f>X91+1</f>
        <v>79</v>
      </c>
      <c r="Y90" s="130">
        <f>X90+1</f>
        <v>80</v>
      </c>
      <c r="Z90" s="56">
        <v>4</v>
      </c>
      <c r="AA90" s="13"/>
      <c r="AB90" s="56">
        <v>4</v>
      </c>
      <c r="AC90" s="19">
        <f>AC91+1</f>
        <v>95</v>
      </c>
      <c r="AD90" s="130">
        <f>AC90+1</f>
        <v>96</v>
      </c>
      <c r="AE90" s="56">
        <v>4</v>
      </c>
      <c r="AH90" s="56">
        <v>4</v>
      </c>
      <c r="AI90" s="19">
        <v>111</v>
      </c>
      <c r="AJ90" s="130"/>
      <c r="AK90" s="56"/>
    </row>
    <row r="91" spans="1:39" ht="15.6" x14ac:dyDescent="0.3">
      <c r="A91" s="675" t="s">
        <v>60</v>
      </c>
      <c r="B91" s="76" t="s">
        <v>17</v>
      </c>
      <c r="C91" s="64"/>
      <c r="D91" s="64"/>
      <c r="E91" s="138"/>
      <c r="F91" s="138"/>
      <c r="G91" s="46"/>
      <c r="H91" s="82"/>
      <c r="I91" s="82"/>
      <c r="J91" s="82"/>
      <c r="K91" s="661" t="s">
        <v>55</v>
      </c>
      <c r="L91" s="662"/>
      <c r="M91" s="663"/>
      <c r="N91" s="15" t="s">
        <v>19</v>
      </c>
      <c r="R91" s="56">
        <v>4</v>
      </c>
      <c r="S91" s="19">
        <f>T91+1</f>
        <v>62</v>
      </c>
      <c r="T91" s="130">
        <f>T92+1</f>
        <v>61</v>
      </c>
      <c r="U91" s="56">
        <v>4</v>
      </c>
      <c r="V91" s="13"/>
      <c r="W91" s="56">
        <v>4</v>
      </c>
      <c r="X91" s="19">
        <f>Y91+1</f>
        <v>78</v>
      </c>
      <c r="Y91" s="130">
        <f>Y92+1</f>
        <v>77</v>
      </c>
      <c r="Z91" s="56">
        <v>4</v>
      </c>
      <c r="AA91" s="13"/>
      <c r="AB91" s="56">
        <v>4</v>
      </c>
      <c r="AC91" s="19">
        <f>AD91+1</f>
        <v>94</v>
      </c>
      <c r="AD91" s="130">
        <f>AD92+1</f>
        <v>93</v>
      </c>
      <c r="AE91" s="56">
        <v>4</v>
      </c>
      <c r="AH91" s="56">
        <v>4</v>
      </c>
      <c r="AI91" s="19">
        <v>110</v>
      </c>
      <c r="AJ91" s="130"/>
      <c r="AK91" s="56"/>
    </row>
    <row r="92" spans="1:39" ht="14.4" x14ac:dyDescent="0.3">
      <c r="A92" s="676"/>
      <c r="B92" s="61" t="s">
        <v>99</v>
      </c>
      <c r="C92" s="46"/>
      <c r="D92" s="46"/>
      <c r="E92" s="122"/>
      <c r="F92" s="46"/>
      <c r="G92" s="104">
        <f>D84+F84</f>
        <v>110.53088</v>
      </c>
      <c r="H92" s="83"/>
      <c r="I92" s="46"/>
      <c r="J92" s="46" t="s">
        <v>63</v>
      </c>
      <c r="K92" s="46"/>
      <c r="L92" s="664">
        <f>catatan!$J$3</f>
        <v>100000</v>
      </c>
      <c r="M92" s="665"/>
      <c r="N92" s="32">
        <f>G92*L92</f>
        <v>11053088</v>
      </c>
      <c r="R92" s="57">
        <v>4</v>
      </c>
      <c r="S92" s="39">
        <f>AH71+1</f>
        <v>59</v>
      </c>
      <c r="T92" s="40">
        <f>S92+1</f>
        <v>60</v>
      </c>
      <c r="U92" s="57">
        <v>4</v>
      </c>
      <c r="V92" s="13"/>
      <c r="W92" s="57">
        <v>4</v>
      </c>
      <c r="X92" s="39">
        <f>S84+1</f>
        <v>75</v>
      </c>
      <c r="Y92" s="40">
        <f>X92+1</f>
        <v>76</v>
      </c>
      <c r="Z92" s="57">
        <v>4</v>
      </c>
      <c r="AB92" s="57">
        <v>4</v>
      </c>
      <c r="AC92" s="39">
        <f>X84+1</f>
        <v>91</v>
      </c>
      <c r="AD92" s="40">
        <f>AC92+1</f>
        <v>92</v>
      </c>
      <c r="AE92" s="57">
        <v>4</v>
      </c>
      <c r="AH92" s="57">
        <v>4</v>
      </c>
      <c r="AI92" s="39">
        <v>107</v>
      </c>
      <c r="AJ92" s="40"/>
      <c r="AK92" s="57"/>
    </row>
    <row r="93" spans="1:39" ht="14.4" x14ac:dyDescent="0.3">
      <c r="A93" s="676"/>
      <c r="B93" s="61" t="s">
        <v>100</v>
      </c>
      <c r="C93" s="46"/>
      <c r="D93" s="46"/>
      <c r="E93" s="46"/>
      <c r="F93" s="46"/>
      <c r="G93" s="104">
        <f>I84+M84</f>
        <v>7.8827199999999999</v>
      </c>
      <c r="H93" s="83"/>
      <c r="I93" s="13"/>
      <c r="J93" s="13" t="s">
        <v>63</v>
      </c>
      <c r="K93" s="13"/>
      <c r="L93" s="664">
        <f>catatan!$J$3</f>
        <v>100000</v>
      </c>
      <c r="M93" s="665"/>
      <c r="N93" s="32">
        <f>G93*L93</f>
        <v>788272</v>
      </c>
      <c r="Q93" s="25"/>
      <c r="R93" s="19"/>
      <c r="S93" s="19" t="s">
        <v>44</v>
      </c>
      <c r="T93" s="130" t="s">
        <v>64</v>
      </c>
      <c r="U93" s="19"/>
      <c r="V93" s="13"/>
      <c r="W93" s="19"/>
      <c r="X93" s="19" t="s">
        <v>44</v>
      </c>
      <c r="Y93" s="130" t="s">
        <v>64</v>
      </c>
      <c r="Z93" s="19"/>
      <c r="AB93" s="19"/>
      <c r="AC93" s="19" t="s">
        <v>44</v>
      </c>
      <c r="AD93" s="130" t="s">
        <v>64</v>
      </c>
      <c r="AE93" s="19"/>
      <c r="AH93" s="19"/>
      <c r="AI93" s="19" t="s">
        <v>44</v>
      </c>
      <c r="AJ93" s="130"/>
      <c r="AK93" s="19"/>
    </row>
    <row r="94" spans="1:39" ht="14.4" x14ac:dyDescent="0.3">
      <c r="A94" s="677"/>
      <c r="B94" s="70" t="s">
        <v>13</v>
      </c>
      <c r="C94" s="65"/>
      <c r="D94" s="65"/>
      <c r="E94" s="46"/>
      <c r="F94" s="46"/>
      <c r="G94" s="46"/>
      <c r="H94" s="46"/>
      <c r="I94" s="46"/>
      <c r="J94" s="46"/>
      <c r="K94" s="46"/>
      <c r="L94" s="46"/>
      <c r="M94" s="84"/>
      <c r="N94" s="159">
        <f>SUM(N92:N93)</f>
        <v>11841360</v>
      </c>
      <c r="Q94" s="42" t="s">
        <v>90</v>
      </c>
      <c r="R94" s="19">
        <f>MAX(R84:R92)</f>
        <v>4</v>
      </c>
      <c r="S94" s="19"/>
      <c r="T94" s="19"/>
      <c r="U94" s="19">
        <f>MAX(U84:U92)</f>
        <v>4</v>
      </c>
      <c r="V94" s="13"/>
      <c r="W94" s="19">
        <f>MAX(W84:W92)</f>
        <v>4</v>
      </c>
      <c r="X94" s="19"/>
      <c r="Y94" s="19"/>
      <c r="Z94" s="19">
        <f>MAX(Z84:Z92)</f>
        <v>4</v>
      </c>
      <c r="AB94" s="19">
        <f>MAX(AB84:AB92)</f>
        <v>4</v>
      </c>
      <c r="AC94" s="19"/>
      <c r="AD94" s="19"/>
      <c r="AE94" s="19">
        <f>MAX(AE84:AE92)</f>
        <v>4</v>
      </c>
      <c r="AH94" s="19">
        <f>MAX(AH84:AH92)</f>
        <v>4</v>
      </c>
      <c r="AI94" s="19"/>
      <c r="AJ94" s="19"/>
      <c r="AK94" s="19"/>
      <c r="AL94" s="13">
        <f>SUM(R94:AJ94)</f>
        <v>28</v>
      </c>
      <c r="AM94" s="13"/>
    </row>
    <row r="95" spans="1:39" ht="15.6" x14ac:dyDescent="0.3">
      <c r="A95" s="666" t="s">
        <v>35</v>
      </c>
      <c r="B95" s="22" t="s">
        <v>17</v>
      </c>
      <c r="C95" s="74"/>
      <c r="D95" s="74"/>
      <c r="E95" s="138" t="s">
        <v>3</v>
      </c>
      <c r="F95" s="50"/>
      <c r="G95" s="46" t="s">
        <v>29</v>
      </c>
      <c r="H95" s="46"/>
      <c r="I95" s="46"/>
      <c r="J95" s="46"/>
      <c r="K95" s="661" t="s">
        <v>28</v>
      </c>
      <c r="L95" s="662"/>
      <c r="M95" s="663"/>
      <c r="N95" s="34" t="s">
        <v>19</v>
      </c>
      <c r="Q95" s="51"/>
      <c r="R95" s="277"/>
      <c r="S95" s="277"/>
      <c r="T95" s="277"/>
      <c r="U95" s="277"/>
      <c r="V95" s="75"/>
      <c r="W95" s="277"/>
      <c r="X95" s="277"/>
      <c r="Y95" s="277"/>
      <c r="Z95" s="277"/>
      <c r="AA95" s="75"/>
      <c r="AB95" s="277"/>
      <c r="AC95" s="277"/>
      <c r="AD95" s="277"/>
      <c r="AE95" s="277"/>
      <c r="AF95" s="75"/>
      <c r="AG95" s="277"/>
      <c r="AH95" s="277"/>
      <c r="AI95" s="277"/>
      <c r="AJ95" s="277"/>
      <c r="AK95" s="75"/>
      <c r="AL95" s="75"/>
      <c r="AM95" s="75"/>
    </row>
    <row r="96" spans="1:39" ht="15.6" x14ac:dyDescent="0.3">
      <c r="A96" s="667"/>
      <c r="B96" s="61" t="s">
        <v>14</v>
      </c>
      <c r="C96" s="46"/>
      <c r="D96" s="46"/>
      <c r="E96" s="109">
        <f>K72</f>
        <v>394136</v>
      </c>
      <c r="F96" s="83" t="s">
        <v>65</v>
      </c>
      <c r="G96" s="104">
        <f>D84</f>
        <v>83</v>
      </c>
      <c r="H96" s="83" t="s">
        <v>65</v>
      </c>
      <c r="I96" s="669">
        <f>(100%+E85)</f>
        <v>1.03</v>
      </c>
      <c r="J96" s="670"/>
      <c r="K96" s="46"/>
      <c r="L96" s="46" t="s">
        <v>63</v>
      </c>
      <c r="M96" s="112">
        <f>catatan!$J$5</f>
        <v>30</v>
      </c>
      <c r="N96" s="32">
        <f>E96*G96*I96*M96</f>
        <v>1010840599.2</v>
      </c>
      <c r="Q96" s="51" t="s">
        <v>232</v>
      </c>
      <c r="R96" s="24"/>
      <c r="S96" s="24"/>
      <c r="T96" s="24"/>
      <c r="U96" s="24"/>
      <c r="V96" s="13"/>
      <c r="W96" s="24"/>
      <c r="X96" s="24"/>
      <c r="Y96" s="24"/>
      <c r="Z96" s="24"/>
      <c r="AA96" s="13"/>
      <c r="AB96" s="24"/>
      <c r="AC96" s="24"/>
      <c r="AD96" s="24"/>
      <c r="AE96" s="24"/>
      <c r="AF96" s="13"/>
      <c r="AG96" s="24"/>
      <c r="AH96" s="24"/>
      <c r="AI96" s="24"/>
      <c r="AJ96" s="24"/>
      <c r="AK96" s="9" t="s">
        <v>233</v>
      </c>
    </row>
    <row r="97" spans="1:36" ht="14.4" x14ac:dyDescent="0.3">
      <c r="A97" s="667"/>
      <c r="B97" s="61" t="s">
        <v>15</v>
      </c>
      <c r="C97" s="46"/>
      <c r="D97" s="46"/>
      <c r="E97" s="109">
        <f>K72/J83</f>
        <v>98534</v>
      </c>
      <c r="F97" s="83" t="s">
        <v>65</v>
      </c>
      <c r="G97" s="104">
        <f>I84</f>
        <v>4</v>
      </c>
      <c r="H97" s="83" t="s">
        <v>65</v>
      </c>
      <c r="I97" s="669">
        <f>(100%+N85)</f>
        <v>1.04</v>
      </c>
      <c r="J97" s="670"/>
      <c r="K97" s="46"/>
      <c r="L97" s="46" t="s">
        <v>63</v>
      </c>
      <c r="M97" s="112">
        <f>catatan!$J$5</f>
        <v>30</v>
      </c>
      <c r="N97" s="32">
        <f>E97*G97*I97*M97</f>
        <v>12297043.199999999</v>
      </c>
      <c r="Q97" s="51"/>
      <c r="R97" s="16"/>
      <c r="S97" s="16"/>
      <c r="T97" s="16"/>
      <c r="U97" s="16"/>
      <c r="V97" s="13"/>
      <c r="W97" s="16"/>
      <c r="X97" s="16"/>
      <c r="Y97" s="16"/>
      <c r="Z97" s="16"/>
      <c r="AA97" s="13"/>
      <c r="AB97" s="16"/>
      <c r="AC97" s="16"/>
      <c r="AD97" s="16"/>
      <c r="AE97" s="16"/>
      <c r="AF97" s="13"/>
      <c r="AG97" s="16"/>
      <c r="AH97" s="16"/>
      <c r="AI97" s="16"/>
      <c r="AJ97" s="16"/>
    </row>
    <row r="98" spans="1:36" x14ac:dyDescent="0.25">
      <c r="A98" s="667"/>
      <c r="B98" s="77" t="s">
        <v>16</v>
      </c>
      <c r="C98" s="81"/>
      <c r="D98" s="81"/>
      <c r="E98" s="85"/>
      <c r="F98" s="80"/>
      <c r="G98" s="671" t="s">
        <v>27</v>
      </c>
      <c r="H98" s="671"/>
      <c r="I98" s="671"/>
      <c r="J98" s="138"/>
      <c r="K98" s="138"/>
      <c r="L98" s="138"/>
      <c r="M98" s="86"/>
      <c r="N98" s="32"/>
    </row>
    <row r="99" spans="1:36" ht="14.4" x14ac:dyDescent="0.3">
      <c r="A99" s="667"/>
      <c r="B99" s="141" t="s">
        <v>110</v>
      </c>
      <c r="C99" s="66"/>
      <c r="D99" s="66"/>
      <c r="E99" s="109">
        <f>K72</f>
        <v>394136</v>
      </c>
      <c r="F99" s="83" t="s">
        <v>65</v>
      </c>
      <c r="G99" s="103">
        <f>E73</f>
        <v>43.771000000000001</v>
      </c>
      <c r="H99" s="83" t="s">
        <v>65</v>
      </c>
      <c r="I99" s="113">
        <f>G73</f>
        <v>29</v>
      </c>
      <c r="J99" s="87" t="s">
        <v>63</v>
      </c>
      <c r="K99" s="114">
        <f>(100%+E85)</f>
        <v>1.03</v>
      </c>
      <c r="L99" s="96" t="s">
        <v>63</v>
      </c>
      <c r="M99" s="115">
        <f>catatan!$J$6</f>
        <v>0.05</v>
      </c>
      <c r="N99" s="32">
        <f>E99*G99*I99*K99*M99</f>
        <v>25765454.059435997</v>
      </c>
    </row>
    <row r="100" spans="1:36" ht="14.4" x14ac:dyDescent="0.3">
      <c r="A100" s="668"/>
      <c r="B100" s="70" t="s">
        <v>20</v>
      </c>
      <c r="C100" s="65"/>
      <c r="D100" s="65"/>
      <c r="E100" s="88"/>
      <c r="F100" s="89"/>
      <c r="G100" s="46"/>
      <c r="H100" s="46"/>
      <c r="I100" s="49"/>
      <c r="J100" s="49"/>
      <c r="K100" s="49"/>
      <c r="L100" s="49"/>
      <c r="M100" s="35"/>
      <c r="N100" s="159">
        <f>SUM(N96:N99)</f>
        <v>1048903096.4594361</v>
      </c>
    </row>
    <row r="101" spans="1:36" ht="15.6" x14ac:dyDescent="0.3">
      <c r="A101" s="675" t="s">
        <v>150</v>
      </c>
      <c r="B101" s="22" t="s">
        <v>17</v>
      </c>
      <c r="C101" s="21"/>
      <c r="D101" s="21"/>
      <c r="E101" s="82"/>
      <c r="F101" s="50"/>
      <c r="G101" s="138" t="s">
        <v>54</v>
      </c>
      <c r="H101" s="138"/>
      <c r="I101" s="46"/>
      <c r="J101" s="46"/>
      <c r="K101" s="661" t="s">
        <v>18</v>
      </c>
      <c r="L101" s="662"/>
      <c r="M101" s="663"/>
      <c r="N101" s="34" t="s">
        <v>19</v>
      </c>
    </row>
    <row r="102" spans="1:36" ht="14.4" x14ac:dyDescent="0.3">
      <c r="A102" s="676"/>
      <c r="B102" s="61" t="s">
        <v>57</v>
      </c>
      <c r="C102" s="46"/>
      <c r="D102" s="46"/>
      <c r="E102" s="109">
        <f>E99</f>
        <v>394136</v>
      </c>
      <c r="F102" s="83" t="s">
        <v>65</v>
      </c>
      <c r="G102" s="103">
        <f>N88</f>
        <v>11</v>
      </c>
      <c r="H102" s="83" t="s">
        <v>65</v>
      </c>
      <c r="I102" s="117">
        <f>I96</f>
        <v>1.03</v>
      </c>
      <c r="J102" s="99" t="s">
        <v>63</v>
      </c>
      <c r="K102" s="103">
        <f>N89</f>
        <v>3</v>
      </c>
      <c r="L102" s="123" t="s">
        <v>63</v>
      </c>
      <c r="M102" s="119">
        <f>catatan!$J$7</f>
        <v>5</v>
      </c>
      <c r="N102" s="32">
        <f>E102*G102*I102*K102*M102</f>
        <v>66983413.200000003</v>
      </c>
    </row>
    <row r="103" spans="1:36" ht="14.4" x14ac:dyDescent="0.3">
      <c r="A103" s="676"/>
      <c r="B103" s="61" t="s">
        <v>58</v>
      </c>
      <c r="C103" s="46"/>
      <c r="D103" s="46"/>
      <c r="E103" s="109">
        <f>E99</f>
        <v>394136</v>
      </c>
      <c r="F103" s="83" t="s">
        <v>65</v>
      </c>
      <c r="G103" s="103">
        <f>N88</f>
        <v>11</v>
      </c>
      <c r="H103" s="83" t="s">
        <v>65</v>
      </c>
      <c r="I103" s="117">
        <f>I96</f>
        <v>1.03</v>
      </c>
      <c r="J103" s="99"/>
      <c r="K103" s="54"/>
      <c r="L103" s="50" t="s">
        <v>63</v>
      </c>
      <c r="M103" s="120">
        <f>catatan!$J$8</f>
        <v>8</v>
      </c>
      <c r="N103" s="32">
        <f>E103*G103*I103*M103</f>
        <v>35724487.039999999</v>
      </c>
    </row>
    <row r="104" spans="1:36" ht="14.4" x14ac:dyDescent="0.3">
      <c r="A104" s="676"/>
      <c r="B104" s="61" t="s">
        <v>59</v>
      </c>
      <c r="C104" s="46"/>
      <c r="D104" s="46"/>
      <c r="E104" s="109">
        <f>E103</f>
        <v>394136</v>
      </c>
      <c r="F104" s="83" t="s">
        <v>65</v>
      </c>
      <c r="G104" s="103">
        <f>G72</f>
        <v>28</v>
      </c>
      <c r="H104" s="83" t="s">
        <v>65</v>
      </c>
      <c r="I104" s="103">
        <f>N74</f>
        <v>0.77100000000000002</v>
      </c>
      <c r="J104" s="50" t="s">
        <v>63</v>
      </c>
      <c r="K104" s="108">
        <f>I96</f>
        <v>1.03</v>
      </c>
      <c r="L104" s="90" t="s">
        <v>63</v>
      </c>
      <c r="M104" s="120">
        <f>catatan!$J$9</f>
        <v>25</v>
      </c>
      <c r="N104" s="32">
        <f>E104*G104*I104*K104*M104</f>
        <v>219096655.17600003</v>
      </c>
    </row>
    <row r="105" spans="1:36" ht="14.4" x14ac:dyDescent="0.3">
      <c r="A105" s="676"/>
      <c r="B105" s="44" t="s">
        <v>93</v>
      </c>
      <c r="C105" s="75"/>
      <c r="D105" s="75"/>
      <c r="E105" s="109">
        <f>E104</f>
        <v>394136</v>
      </c>
      <c r="F105" s="83" t="s">
        <v>65</v>
      </c>
      <c r="G105" s="104">
        <f>I75</f>
        <v>366.77734799999996</v>
      </c>
      <c r="H105" s="83" t="s">
        <v>63</v>
      </c>
      <c r="I105" s="108">
        <f>I96</f>
        <v>1.03</v>
      </c>
      <c r="J105" s="50" t="s">
        <v>63</v>
      </c>
      <c r="K105" s="118">
        <f>catatan!$J$15</f>
        <v>350</v>
      </c>
      <c r="L105" s="90" t="s">
        <v>230</v>
      </c>
      <c r="M105" s="121">
        <v>1000</v>
      </c>
      <c r="N105" s="32">
        <f>(E105*G105*I105*K105)/M105</f>
        <v>52113936.537693731</v>
      </c>
    </row>
    <row r="106" spans="1:36" ht="14.4" x14ac:dyDescent="0.3">
      <c r="A106" s="676"/>
      <c r="B106" s="141" t="s">
        <v>94</v>
      </c>
      <c r="C106" s="66"/>
      <c r="D106" s="66"/>
      <c r="E106" s="85"/>
      <c r="F106" s="85"/>
      <c r="G106" s="116">
        <f>N87</f>
        <v>7229</v>
      </c>
      <c r="H106" s="83" t="s">
        <v>65</v>
      </c>
      <c r="I106" s="50"/>
      <c r="J106" s="50"/>
      <c r="K106" s="50"/>
      <c r="L106" s="664">
        <f>catatan!$J$10</f>
        <v>12500</v>
      </c>
      <c r="M106" s="678"/>
      <c r="N106" s="32">
        <f>G106*L106</f>
        <v>90362500</v>
      </c>
    </row>
    <row r="107" spans="1:36" ht="14.4" x14ac:dyDescent="0.3">
      <c r="A107" s="677"/>
      <c r="B107" s="68" t="s">
        <v>21</v>
      </c>
      <c r="C107" s="67"/>
      <c r="D107" s="67"/>
      <c r="E107" s="46"/>
      <c r="F107" s="46"/>
      <c r="G107" s="46"/>
      <c r="H107" s="46"/>
      <c r="I107" s="46"/>
      <c r="J107" s="46"/>
      <c r="K107" s="46"/>
      <c r="L107" s="46"/>
      <c r="M107" s="27"/>
      <c r="N107" s="159">
        <f>SUM(N102:N106)</f>
        <v>464280991.95369375</v>
      </c>
    </row>
    <row r="108" spans="1:36" x14ac:dyDescent="0.25">
      <c r="A108" s="675" t="s">
        <v>53</v>
      </c>
      <c r="B108" s="61" t="s">
        <v>17</v>
      </c>
      <c r="C108" s="46"/>
      <c r="D108" s="46"/>
      <c r="E108" s="671" t="s">
        <v>155</v>
      </c>
      <c r="F108" s="671"/>
      <c r="G108" s="671"/>
      <c r="H108" s="50"/>
      <c r="I108" s="671" t="s">
        <v>139</v>
      </c>
      <c r="J108" s="671"/>
      <c r="K108" s="671"/>
      <c r="L108" s="671"/>
      <c r="M108" s="679"/>
      <c r="N108" s="34" t="s">
        <v>19</v>
      </c>
    </row>
    <row r="109" spans="1:36" ht="14.4" x14ac:dyDescent="0.3">
      <c r="A109" s="676"/>
      <c r="B109" s="61" t="s">
        <v>156</v>
      </c>
      <c r="C109" s="46"/>
      <c r="D109" s="46"/>
      <c r="E109" s="680">
        <f>(K72*M72*(100%+E85)*M79)/(F88*500)</f>
        <v>159738.08568858</v>
      </c>
      <c r="F109" s="681"/>
      <c r="G109" s="682"/>
      <c r="H109" s="83" t="s">
        <v>65</v>
      </c>
      <c r="I109" s="49"/>
      <c r="J109" s="49"/>
      <c r="K109" s="95"/>
      <c r="L109" s="683">
        <f>catatan!$J$11</f>
        <v>12500</v>
      </c>
      <c r="M109" s="684"/>
      <c r="N109" s="32">
        <f>E109*L109</f>
        <v>1996726071.10725</v>
      </c>
    </row>
    <row r="110" spans="1:36" ht="14.4" x14ac:dyDescent="0.3">
      <c r="A110" s="676"/>
      <c r="B110" s="61" t="s">
        <v>157</v>
      </c>
      <c r="C110" s="75"/>
      <c r="D110" s="75"/>
      <c r="E110" s="685">
        <f>((K72*(100%+N85)*M80)/(J83*500))</f>
        <v>13987.886640000001</v>
      </c>
      <c r="F110" s="686"/>
      <c r="G110" s="687"/>
      <c r="H110" s="83" t="s">
        <v>65</v>
      </c>
      <c r="I110" s="49"/>
      <c r="J110" s="49"/>
      <c r="K110" s="95"/>
      <c r="L110" s="683">
        <f>catatan!$J$12</f>
        <v>16000</v>
      </c>
      <c r="M110" s="684"/>
      <c r="N110" s="32">
        <f>E110*L110</f>
        <v>223806186.24000001</v>
      </c>
    </row>
    <row r="111" spans="1:36" ht="14.4" x14ac:dyDescent="0.3">
      <c r="A111" s="677"/>
      <c r="B111" s="70" t="s">
        <v>24</v>
      </c>
      <c r="C111" s="65"/>
      <c r="D111" s="65"/>
      <c r="E111" s="88"/>
      <c r="F111" s="88"/>
      <c r="G111" s="46"/>
      <c r="H111" s="46"/>
      <c r="I111" s="49"/>
      <c r="J111" s="49"/>
      <c r="K111" s="49"/>
      <c r="L111" s="49"/>
      <c r="M111" s="35"/>
      <c r="N111" s="159">
        <f>SUM(N109:N110)</f>
        <v>2220532257.34725</v>
      </c>
    </row>
    <row r="112" spans="1:36" ht="14.4" x14ac:dyDescent="0.3">
      <c r="A112" s="672" t="s">
        <v>45</v>
      </c>
      <c r="B112" s="68" t="s">
        <v>47</v>
      </c>
      <c r="C112" s="67"/>
      <c r="D112" s="67"/>
      <c r="E112" s="46"/>
      <c r="F112" s="46"/>
      <c r="G112" s="46"/>
      <c r="H112" s="46"/>
      <c r="I112" s="46" t="s">
        <v>38</v>
      </c>
      <c r="J112" s="46"/>
      <c r="K112" s="46"/>
      <c r="L112" s="46"/>
      <c r="M112" s="27"/>
      <c r="N112" s="55">
        <f>N94+N100+N107+N111</f>
        <v>3745557705.7603798</v>
      </c>
    </row>
    <row r="113" spans="1:14" ht="14.4" x14ac:dyDescent="0.3">
      <c r="A113" s="673"/>
      <c r="B113" s="68" t="s">
        <v>22</v>
      </c>
      <c r="C113" s="67"/>
      <c r="D113" s="67"/>
      <c r="E113" s="108">
        <f>catatan!$J$13</f>
        <v>0.1</v>
      </c>
      <c r="F113" s="90"/>
      <c r="G113" s="46"/>
      <c r="H113" s="46"/>
      <c r="I113" s="46"/>
      <c r="J113" s="46"/>
      <c r="K113" s="46"/>
      <c r="L113" s="46"/>
      <c r="M113" s="91"/>
      <c r="N113" s="33">
        <f>N112*E113</f>
        <v>374555770.576038</v>
      </c>
    </row>
    <row r="114" spans="1:14" ht="14.4" x14ac:dyDescent="0.3">
      <c r="A114" s="673"/>
      <c r="B114" s="68" t="s">
        <v>48</v>
      </c>
      <c r="C114" s="69"/>
      <c r="D114" s="69"/>
      <c r="E114" s="13"/>
      <c r="F114" s="92"/>
      <c r="G114" s="46"/>
      <c r="H114" s="46"/>
      <c r="I114" s="46"/>
      <c r="J114" s="46"/>
      <c r="K114" s="46"/>
      <c r="L114" s="46"/>
      <c r="M114" s="27"/>
      <c r="N114" s="36">
        <f>SUM(N112:N113)</f>
        <v>4120113476.3364177</v>
      </c>
    </row>
    <row r="115" spans="1:14" ht="14.4" x14ac:dyDescent="0.3">
      <c r="A115" s="673"/>
      <c r="B115" s="70" t="s">
        <v>30</v>
      </c>
      <c r="C115" s="65"/>
      <c r="D115" s="65"/>
      <c r="E115" s="108">
        <f>catatan!$J$14</f>
        <v>0</v>
      </c>
      <c r="F115" s="90"/>
      <c r="G115" s="46"/>
      <c r="H115" s="46"/>
      <c r="I115" s="46"/>
      <c r="J115" s="46"/>
      <c r="K115" s="46"/>
      <c r="L115" s="46"/>
      <c r="M115" s="27"/>
      <c r="N115" s="36">
        <f>E115*N114</f>
        <v>0</v>
      </c>
    </row>
    <row r="116" spans="1:14" ht="14.4" x14ac:dyDescent="0.3">
      <c r="A116" s="673"/>
      <c r="B116" s="68" t="s">
        <v>49</v>
      </c>
      <c r="C116" s="67"/>
      <c r="D116" s="67"/>
      <c r="E116" s="46"/>
      <c r="F116" s="46"/>
      <c r="G116" s="46"/>
      <c r="H116" s="46"/>
      <c r="I116" s="46"/>
      <c r="J116" s="46"/>
      <c r="K116" s="46"/>
      <c r="L116" s="46"/>
      <c r="M116" s="27"/>
      <c r="N116" s="160">
        <f>SUM(N114:N115)</f>
        <v>4120113476.3364177</v>
      </c>
    </row>
    <row r="117" spans="1:14" ht="14.4" x14ac:dyDescent="0.3">
      <c r="A117" s="591"/>
      <c r="B117" s="70" t="s">
        <v>50</v>
      </c>
      <c r="C117" s="65"/>
      <c r="D117" s="65"/>
      <c r="E117" s="46"/>
      <c r="F117" s="46"/>
      <c r="G117" s="46"/>
      <c r="H117" s="46"/>
      <c r="I117" s="46"/>
      <c r="J117" s="46"/>
      <c r="K117" s="46"/>
      <c r="L117" s="46"/>
      <c r="M117" s="27"/>
      <c r="N117" s="161">
        <f>N116/K72</f>
        <v>10453.532476953178</v>
      </c>
    </row>
    <row r="118" spans="1:14" ht="14.4" x14ac:dyDescent="0.3">
      <c r="A118" s="674"/>
      <c r="B118" s="70" t="s">
        <v>61</v>
      </c>
      <c r="C118" s="65"/>
      <c r="D118" s="65"/>
      <c r="E118" s="46"/>
      <c r="F118" s="46"/>
      <c r="G118" s="46"/>
      <c r="H118" s="46"/>
      <c r="I118" s="46"/>
      <c r="J118" s="46"/>
      <c r="K118" s="46"/>
      <c r="L118" s="46"/>
      <c r="M118" s="27"/>
      <c r="N118" s="36">
        <f>N117/(M72+N72)</f>
        <v>61.49136751148928</v>
      </c>
    </row>
    <row r="126" spans="1:14" ht="15.6" x14ac:dyDescent="0.3">
      <c r="A126" s="20"/>
      <c r="B126" s="1" t="s">
        <v>127</v>
      </c>
      <c r="C126" s="693" t="s">
        <v>292</v>
      </c>
      <c r="D126" s="693"/>
      <c r="E126" s="693"/>
      <c r="F126" s="693"/>
      <c r="G126" s="693"/>
      <c r="H126" s="693"/>
      <c r="I126" s="693"/>
      <c r="J126" s="693"/>
      <c r="K126" s="693"/>
      <c r="L126" s="693"/>
      <c r="M126" s="693"/>
      <c r="N126" s="693"/>
    </row>
    <row r="127" spans="1:14" ht="15.6" x14ac:dyDescent="0.3">
      <c r="A127" s="20"/>
      <c r="B127" s="1" t="s">
        <v>126</v>
      </c>
      <c r="C127" s="498" t="s">
        <v>290</v>
      </c>
      <c r="D127" s="498"/>
      <c r="E127" s="23"/>
      <c r="F127" s="23"/>
      <c r="G127" s="23"/>
      <c r="H127" s="23"/>
      <c r="I127" s="23"/>
      <c r="J127" s="23"/>
      <c r="K127" s="23"/>
      <c r="L127" s="23"/>
      <c r="M127" s="23"/>
      <c r="N127" s="23"/>
    </row>
    <row r="128" spans="1:14" ht="15.6" x14ac:dyDescent="0.3">
      <c r="A128" s="137" t="s">
        <v>125</v>
      </c>
      <c r="B128" s="137"/>
      <c r="C128" s="498" t="s">
        <v>291</v>
      </c>
      <c r="D128" s="498"/>
      <c r="E128" s="23"/>
      <c r="F128" s="23"/>
      <c r="G128" s="23"/>
      <c r="H128" s="23"/>
      <c r="I128" s="23"/>
      <c r="J128" s="23"/>
      <c r="K128" s="23"/>
      <c r="L128" s="23"/>
      <c r="M128" s="23"/>
      <c r="N128" s="499"/>
    </row>
    <row r="129" spans="1:14" ht="15.6" x14ac:dyDescent="0.3">
      <c r="A129" s="137"/>
      <c r="B129" s="137"/>
      <c r="C129" s="1"/>
      <c r="D129" s="1"/>
      <c r="E129" s="20"/>
      <c r="F129" s="20"/>
      <c r="G129" s="20"/>
      <c r="H129" s="20"/>
      <c r="I129" s="20"/>
      <c r="J129" s="20"/>
      <c r="K129" s="20"/>
      <c r="L129" s="20"/>
      <c r="M129" s="20"/>
    </row>
    <row r="130" spans="1:14" ht="15.6" x14ac:dyDescent="0.25">
      <c r="A130" s="693" t="s">
        <v>234</v>
      </c>
      <c r="B130" s="693"/>
      <c r="C130" s="693"/>
      <c r="D130" s="693"/>
      <c r="E130" s="693"/>
      <c r="F130" s="693"/>
      <c r="G130" s="693"/>
      <c r="H130" s="693"/>
      <c r="I130" s="693"/>
      <c r="J130" s="693"/>
      <c r="K130" s="693"/>
      <c r="L130" s="693"/>
      <c r="M130" s="693"/>
      <c r="N130" s="693"/>
    </row>
    <row r="131" spans="1:14" ht="15.6" x14ac:dyDescent="0.25">
      <c r="A131" s="137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</row>
    <row r="132" spans="1:14" ht="15.6" x14ac:dyDescent="0.25">
      <c r="A132" s="694" t="s">
        <v>109</v>
      </c>
      <c r="B132" s="61" t="s">
        <v>56</v>
      </c>
      <c r="C132" s="46"/>
      <c r="D132" s="46"/>
      <c r="E132" s="696" t="s">
        <v>294</v>
      </c>
      <c r="F132" s="697"/>
      <c r="G132" s="697"/>
      <c r="H132" s="697"/>
      <c r="I132" s="697"/>
      <c r="J132" s="697"/>
      <c r="K132" s="697"/>
      <c r="L132" s="697"/>
      <c r="M132" s="697"/>
      <c r="N132" s="27"/>
    </row>
    <row r="133" spans="1:14" ht="14.4" x14ac:dyDescent="0.25">
      <c r="A133" s="695"/>
      <c r="B133" s="61" t="s">
        <v>0</v>
      </c>
      <c r="C133" s="46"/>
      <c r="D133" s="238"/>
      <c r="E133" s="246" t="s">
        <v>1</v>
      </c>
      <c r="F133" s="15"/>
      <c r="G133" s="698" t="s">
        <v>2</v>
      </c>
      <c r="H133" s="699"/>
      <c r="I133" s="13"/>
      <c r="J133" s="708" t="s">
        <v>3</v>
      </c>
      <c r="K133" s="704"/>
      <c r="L133" s="709" t="s">
        <v>4</v>
      </c>
      <c r="M133" s="704"/>
      <c r="N133" s="28" t="s">
        <v>41</v>
      </c>
    </row>
    <row r="134" spans="1:14" ht="14.4" x14ac:dyDescent="0.3">
      <c r="A134" s="695"/>
      <c r="B134" s="93"/>
      <c r="C134" s="128" t="s">
        <v>95</v>
      </c>
      <c r="D134" s="234"/>
      <c r="E134" s="103">
        <f>IF(C134="A4",21,IF(C134="B5",17.6,14.8))</f>
        <v>21</v>
      </c>
      <c r="F134" s="30" t="s">
        <v>63</v>
      </c>
      <c r="G134" s="103">
        <v>28</v>
      </c>
      <c r="H134" s="93"/>
      <c r="I134" s="80"/>
      <c r="J134" s="94"/>
      <c r="K134" s="273">
        <v>10000</v>
      </c>
      <c r="L134" s="143"/>
      <c r="M134" s="128">
        <v>158</v>
      </c>
      <c r="N134" s="103">
        <v>4</v>
      </c>
    </row>
    <row r="135" spans="1:14" ht="14.4" x14ac:dyDescent="0.25">
      <c r="A135" s="695"/>
      <c r="B135" s="73" t="s">
        <v>25</v>
      </c>
      <c r="C135" s="150"/>
      <c r="D135" s="149"/>
      <c r="E135" s="270">
        <f>(E134*2)+1+N136</f>
        <v>43.734999999999999</v>
      </c>
      <c r="F135" s="30" t="s">
        <v>63</v>
      </c>
      <c r="G135" s="128">
        <f>G134+1</f>
        <v>29</v>
      </c>
      <c r="H135" s="129" t="s">
        <v>42</v>
      </c>
      <c r="I135" s="9" t="s">
        <v>159</v>
      </c>
      <c r="K135" s="271">
        <f>(E134*2)+N136</f>
        <v>42.734999999999999</v>
      </c>
      <c r="L135" s="237" t="s">
        <v>63</v>
      </c>
      <c r="M135" s="155">
        <f>G134</f>
        <v>28</v>
      </c>
      <c r="N135" s="135" t="s">
        <v>42</v>
      </c>
    </row>
    <row r="136" spans="1:14" ht="14.4" x14ac:dyDescent="0.25">
      <c r="A136" s="695"/>
      <c r="B136" s="710" t="s">
        <v>69</v>
      </c>
      <c r="C136" s="711"/>
      <c r="D136" s="149"/>
      <c r="E136" s="130" t="s">
        <v>6</v>
      </c>
      <c r="F136" s="78"/>
      <c r="G136" s="698" t="s">
        <v>7</v>
      </c>
      <c r="H136" s="699"/>
      <c r="I136" s="15" t="s">
        <v>12</v>
      </c>
      <c r="J136" s="136"/>
      <c r="K136" s="714" t="s">
        <v>158</v>
      </c>
      <c r="L136" s="714"/>
      <c r="M136" s="715"/>
      <c r="N136" s="716">
        <f>((M134*0.09)/(2*10))+((0.12*2)/10)</f>
        <v>0.73499999999999999</v>
      </c>
    </row>
    <row r="137" spans="1:14" ht="14.4" x14ac:dyDescent="0.25">
      <c r="A137" s="695"/>
      <c r="B137" s="712"/>
      <c r="C137" s="713"/>
      <c r="D137" s="151"/>
      <c r="E137" s="104">
        <f>(E134*G134*M134*E140)/(2*100*100)</f>
        <v>325.16399999999999</v>
      </c>
      <c r="F137" s="79"/>
      <c r="G137" s="105">
        <f>(K135*M135*M140)/(100*100)</f>
        <v>25.12818</v>
      </c>
      <c r="H137" s="106"/>
      <c r="I137" s="106">
        <f>E137+G137</f>
        <v>350.29217999999997</v>
      </c>
      <c r="J137" s="144"/>
      <c r="K137" s="718" t="s">
        <v>67</v>
      </c>
      <c r="L137" s="719"/>
      <c r="M137" s="720"/>
      <c r="N137" s="717"/>
    </row>
    <row r="138" spans="1:14" x14ac:dyDescent="0.25">
      <c r="A138" s="695"/>
      <c r="B138" s="721" t="s">
        <v>5</v>
      </c>
      <c r="C138" s="722"/>
      <c r="D138" s="722"/>
      <c r="E138" s="722"/>
      <c r="F138" s="722"/>
      <c r="G138" s="722"/>
      <c r="H138" s="722"/>
      <c r="I138" s="722"/>
      <c r="J138" s="722"/>
      <c r="K138" s="722"/>
      <c r="L138" s="722"/>
      <c r="M138" s="722"/>
      <c r="N138" s="723"/>
    </row>
    <row r="139" spans="1:14" x14ac:dyDescent="0.25">
      <c r="A139" s="695"/>
      <c r="B139" s="688" t="s">
        <v>6</v>
      </c>
      <c r="C139" s="689"/>
      <c r="D139" s="689"/>
      <c r="E139" s="689"/>
      <c r="F139" s="689"/>
      <c r="G139" s="690"/>
      <c r="H139" s="139"/>
      <c r="I139" s="691" t="s">
        <v>7</v>
      </c>
      <c r="J139" s="691"/>
      <c r="K139" s="691"/>
      <c r="L139" s="691"/>
      <c r="M139" s="691"/>
      <c r="N139" s="692"/>
    </row>
    <row r="140" spans="1:14" x14ac:dyDescent="0.25">
      <c r="A140" s="695"/>
      <c r="B140" s="62" t="s">
        <v>46</v>
      </c>
      <c r="C140" s="152"/>
      <c r="D140" s="27"/>
      <c r="E140" s="132">
        <v>70</v>
      </c>
      <c r="F140" s="157" t="s">
        <v>73</v>
      </c>
      <c r="G140" s="156"/>
      <c r="H140" s="729" t="s">
        <v>52</v>
      </c>
      <c r="I140" s="671"/>
      <c r="J140" s="671"/>
      <c r="K140" s="671"/>
      <c r="L140" s="671"/>
      <c r="M140" s="132">
        <v>210</v>
      </c>
      <c r="N140" s="135" t="s">
        <v>73</v>
      </c>
    </row>
    <row r="141" spans="1:14" ht="14.4" x14ac:dyDescent="0.25">
      <c r="A141" s="695"/>
      <c r="B141" s="730" t="s">
        <v>68</v>
      </c>
      <c r="C141" s="714"/>
      <c r="D141" s="142"/>
      <c r="E141" s="732" t="s">
        <v>132</v>
      </c>
      <c r="F141" s="725"/>
      <c r="G141" s="704"/>
      <c r="H141" s="733" t="s">
        <v>133</v>
      </c>
      <c r="I141" s="719"/>
      <c r="J141" s="719"/>
      <c r="K141" s="719"/>
      <c r="L141" s="719"/>
      <c r="M141" s="132">
        <f>(E142*F142*E140*500)/(100*100*1000)</f>
        <v>18.963000000000001</v>
      </c>
      <c r="N141" s="135" t="s">
        <v>131</v>
      </c>
    </row>
    <row r="142" spans="1:14" x14ac:dyDescent="0.25">
      <c r="A142" s="695"/>
      <c r="B142" s="731"/>
      <c r="C142" s="719"/>
      <c r="D142" s="149"/>
      <c r="E142" s="133">
        <f>IF(C134="B5",54.6,63)</f>
        <v>63</v>
      </c>
      <c r="F142" s="734">
        <f>IF(C134="B5",72,86)</f>
        <v>86</v>
      </c>
      <c r="G142" s="735"/>
      <c r="H142" s="734">
        <f>IF(C134="B5",79,65)</f>
        <v>65</v>
      </c>
      <c r="I142" s="736"/>
      <c r="J142" s="128"/>
      <c r="K142" s="132">
        <f>IF(H142=79,109,100)</f>
        <v>100</v>
      </c>
      <c r="L142" s="128"/>
      <c r="M142" s="132">
        <f>(H142*K142*M140*500)/(100*100*1000)</f>
        <v>68.25</v>
      </c>
      <c r="N142" s="111" t="s">
        <v>130</v>
      </c>
    </row>
    <row r="143" spans="1:14" ht="14.4" x14ac:dyDescent="0.3">
      <c r="A143" s="695"/>
      <c r="B143" s="726" t="s">
        <v>66</v>
      </c>
      <c r="C143" s="727"/>
      <c r="D143" s="727"/>
      <c r="E143" s="727"/>
      <c r="F143" s="727"/>
      <c r="G143" s="727"/>
      <c r="H143" s="727"/>
      <c r="I143" s="727"/>
      <c r="J143" s="727"/>
      <c r="K143" s="727"/>
      <c r="L143" s="727"/>
      <c r="M143" s="727"/>
      <c r="N143" s="728"/>
    </row>
    <row r="144" spans="1:14" ht="14.4" x14ac:dyDescent="0.25">
      <c r="A144" s="695"/>
      <c r="B144" s="72" t="s">
        <v>8</v>
      </c>
      <c r="C144" s="71"/>
      <c r="D144" s="240">
        <v>4</v>
      </c>
      <c r="E144" s="737" t="s">
        <v>153</v>
      </c>
      <c r="F144" s="701"/>
      <c r="G144" s="701"/>
      <c r="H144" s="61"/>
      <c r="I144" s="48" t="s">
        <v>23</v>
      </c>
      <c r="J144" s="47"/>
      <c r="K144" s="48"/>
      <c r="L144" s="48"/>
      <c r="M144" s="239">
        <v>4</v>
      </c>
      <c r="N144" s="135" t="s">
        <v>231</v>
      </c>
    </row>
    <row r="145" spans="1:14" ht="14.4" x14ac:dyDescent="0.25">
      <c r="A145" s="695"/>
      <c r="B145" s="61" t="s">
        <v>32</v>
      </c>
      <c r="C145" s="27"/>
      <c r="D145" s="132">
        <f>IF(C134="A4",8,IF(C134="A5",16,IF(C134="B5",8)))</f>
        <v>8</v>
      </c>
      <c r="E145" s="129" t="s">
        <v>31</v>
      </c>
      <c r="F145" s="61" t="s">
        <v>154</v>
      </c>
      <c r="G145" s="13"/>
      <c r="H145" s="153"/>
      <c r="I145" s="147" t="s">
        <v>129</v>
      </c>
      <c r="J145" s="126">
        <f>IF($C$9="A5",8,4)</f>
        <v>4</v>
      </c>
      <c r="K145" s="125" t="s">
        <v>7</v>
      </c>
      <c r="L145" s="700" t="s">
        <v>154</v>
      </c>
      <c r="M145" s="701"/>
      <c r="N145" s="702"/>
    </row>
    <row r="146" spans="1:14" ht="14.4" x14ac:dyDescent="0.3">
      <c r="A146" s="695"/>
      <c r="B146" s="61" t="s">
        <v>29</v>
      </c>
      <c r="C146" s="27"/>
      <c r="D146" s="105">
        <f>(M134/D145)*D144</f>
        <v>79</v>
      </c>
      <c r="E146" s="106" t="s">
        <v>33</v>
      </c>
      <c r="F146" s="110">
        <f>IF(K134&gt;=50000,((K134-50000)/50000)*D144,0)</f>
        <v>0</v>
      </c>
      <c r="G146" s="703" t="s">
        <v>33</v>
      </c>
      <c r="H146" s="704"/>
      <c r="I146" s="105">
        <f>M144</f>
        <v>4</v>
      </c>
      <c r="J146" s="738" t="s">
        <v>33</v>
      </c>
      <c r="K146" s="678"/>
      <c r="L146" s="132"/>
      <c r="M146" s="110">
        <f>IF(E159&gt;=50000,((E159-50000)/50000)*M144,0)</f>
        <v>0</v>
      </c>
      <c r="N146" s="135" t="s">
        <v>33</v>
      </c>
    </row>
    <row r="147" spans="1:14" x14ac:dyDescent="0.25">
      <c r="A147" s="695"/>
      <c r="B147" s="61" t="s">
        <v>70</v>
      </c>
      <c r="C147" s="46"/>
      <c r="D147" s="46"/>
      <c r="E147" s="108">
        <f>IF(K134&lt;=600,25%,IF(K134&lt;=1000,20%,IF(K134&lt;=3000,15%,IF(K134&lt;=5000,10%,IF(K134&lt;=10000,9%,IF(K134&lt;=20000,8%,IF(K134&lt;=35000,7%,IF(K134&lt;=50000,6%,IF(K134&lt;=70000,5%,IF(K134&lt;=100000,4%,3%))))))))))</f>
        <v>0.09</v>
      </c>
      <c r="F147" s="46"/>
      <c r="G147" s="148"/>
      <c r="H147" s="46"/>
      <c r="J147" s="46"/>
      <c r="K147" s="61" t="s">
        <v>152</v>
      </c>
      <c r="L147" s="138"/>
      <c r="M147" s="45"/>
      <c r="N147" s="108">
        <f>IF(E159&lt;=600,25%,IF(E159&lt;=1000,20%,IF(E159&lt;=3000,15%,IF(E159&lt;=5000,10%,IF(E159&lt;=10000,9%,IF(E159&lt;=20000,8%,IF(E159&lt;=35000,7%,IF(E159&lt;=50000,6%,IF(E159&lt;=70000,5%,IF(E159&lt;=100000,4%,3%))))))))))</f>
        <v>0.15</v>
      </c>
    </row>
    <row r="148" spans="1:14" ht="14.4" x14ac:dyDescent="0.25">
      <c r="A148" s="695"/>
      <c r="B148" s="61" t="s">
        <v>10</v>
      </c>
      <c r="C148" s="46"/>
      <c r="D148" s="46"/>
      <c r="E148" s="705" t="s">
        <v>151</v>
      </c>
      <c r="F148" s="706"/>
      <c r="G148" s="706"/>
      <c r="H148" s="706"/>
      <c r="I148" s="706"/>
      <c r="J148" s="706"/>
      <c r="K148" s="706"/>
      <c r="L148" s="706"/>
      <c r="M148" s="707"/>
      <c r="N148" s="149"/>
    </row>
    <row r="149" spans="1:14" x14ac:dyDescent="0.25">
      <c r="A149" s="695"/>
      <c r="B149" s="31" t="s">
        <v>71</v>
      </c>
      <c r="C149" s="63"/>
      <c r="D149" s="63"/>
      <c r="E149" s="27"/>
      <c r="F149" s="143">
        <v>20</v>
      </c>
      <c r="G149" s="124" t="s">
        <v>43</v>
      </c>
      <c r="H149" s="111"/>
      <c r="I149" s="61" t="s">
        <v>11</v>
      </c>
      <c r="J149" s="46"/>
      <c r="K149" s="46"/>
      <c r="L149" s="46"/>
      <c r="M149" s="140"/>
      <c r="N149" s="103">
        <f>ROUNDUP((K134*I137)/(F149*1000),0)</f>
        <v>176</v>
      </c>
    </row>
    <row r="150" spans="1:14" x14ac:dyDescent="0.25">
      <c r="A150" s="695"/>
      <c r="B150" s="62" t="s">
        <v>26</v>
      </c>
      <c r="C150" s="152"/>
      <c r="D150" s="152"/>
      <c r="E150" s="29"/>
      <c r="F150" s="105">
        <f>D145*2</f>
        <v>16</v>
      </c>
      <c r="G150" s="127" t="s">
        <v>31</v>
      </c>
      <c r="H150" s="106"/>
      <c r="I150" s="61" t="s">
        <v>9</v>
      </c>
      <c r="J150" s="46"/>
      <c r="K150" s="46"/>
      <c r="L150" s="46"/>
      <c r="M150" s="27"/>
      <c r="N150" s="129">
        <f>ROUNDUP((M134/F150),0)</f>
        <v>10</v>
      </c>
    </row>
    <row r="151" spans="1:14" x14ac:dyDescent="0.25">
      <c r="A151" s="241"/>
      <c r="B151" s="101"/>
      <c r="C151" s="102"/>
      <c r="D151" s="102"/>
      <c r="E151" s="158"/>
      <c r="F151" s="87"/>
      <c r="G151" s="100"/>
      <c r="H151" s="87"/>
      <c r="I151" s="61" t="s">
        <v>143</v>
      </c>
      <c r="J151" s="46"/>
      <c r="K151" s="46"/>
      <c r="L151" s="46"/>
      <c r="M151" s="27"/>
      <c r="N151" s="129">
        <v>3</v>
      </c>
    </row>
    <row r="152" spans="1:14" ht="16.2" x14ac:dyDescent="0.25">
      <c r="A152" s="242"/>
      <c r="B152" s="724" t="s">
        <v>34</v>
      </c>
      <c r="C152" s="725"/>
      <c r="D152" s="725"/>
      <c r="E152" s="725"/>
      <c r="F152" s="725"/>
      <c r="G152" s="725"/>
      <c r="H152" s="725"/>
      <c r="I152" s="725"/>
      <c r="J152" s="725"/>
      <c r="K152" s="725"/>
      <c r="L152" s="725"/>
      <c r="M152" s="725"/>
      <c r="N152" s="704"/>
    </row>
    <row r="153" spans="1:14" ht="15.6" x14ac:dyDescent="0.3">
      <c r="A153" s="675" t="s">
        <v>60</v>
      </c>
      <c r="B153" s="76" t="s">
        <v>17</v>
      </c>
      <c r="C153" s="64"/>
      <c r="D153" s="64"/>
      <c r="E153" s="138"/>
      <c r="F153" s="138"/>
      <c r="G153" s="46"/>
      <c r="H153" s="82"/>
      <c r="I153" s="82"/>
      <c r="J153" s="82"/>
      <c r="K153" s="661" t="s">
        <v>55</v>
      </c>
      <c r="L153" s="662"/>
      <c r="M153" s="663"/>
      <c r="N153" s="15" t="s">
        <v>19</v>
      </c>
    </row>
    <row r="154" spans="1:14" ht="14.4" x14ac:dyDescent="0.3">
      <c r="A154" s="676"/>
      <c r="B154" s="61" t="s">
        <v>99</v>
      </c>
      <c r="C154" s="46"/>
      <c r="D154" s="46"/>
      <c r="E154" s="122"/>
      <c r="F154" s="46"/>
      <c r="G154" s="104">
        <f>D146+F146</f>
        <v>79</v>
      </c>
      <c r="H154" s="83"/>
      <c r="I154" s="46"/>
      <c r="J154" s="46" t="s">
        <v>63</v>
      </c>
      <c r="K154" s="46"/>
      <c r="L154" s="664">
        <f>catatan!$J$3</f>
        <v>100000</v>
      </c>
      <c r="M154" s="665"/>
      <c r="N154" s="32">
        <f>G154*L154</f>
        <v>7900000</v>
      </c>
    </row>
    <row r="155" spans="1:14" ht="14.4" x14ac:dyDescent="0.3">
      <c r="A155" s="676"/>
      <c r="B155" s="61" t="s">
        <v>100</v>
      </c>
      <c r="C155" s="46"/>
      <c r="D155" s="46"/>
      <c r="E155" s="46"/>
      <c r="F155" s="46"/>
      <c r="G155" s="104">
        <f>I146+M146</f>
        <v>4</v>
      </c>
      <c r="H155" s="83"/>
      <c r="I155" s="13"/>
      <c r="J155" s="13" t="s">
        <v>63</v>
      </c>
      <c r="K155" s="13"/>
      <c r="L155" s="664">
        <f>catatan!$J$3</f>
        <v>100000</v>
      </c>
      <c r="M155" s="665"/>
      <c r="N155" s="32">
        <f>G155*L155</f>
        <v>400000</v>
      </c>
    </row>
    <row r="156" spans="1:14" ht="14.4" x14ac:dyDescent="0.3">
      <c r="A156" s="677"/>
      <c r="B156" s="70" t="s">
        <v>13</v>
      </c>
      <c r="C156" s="65"/>
      <c r="D156" s="65"/>
      <c r="E156" s="46"/>
      <c r="F156" s="46"/>
      <c r="G156" s="46"/>
      <c r="H156" s="46"/>
      <c r="I156" s="46"/>
      <c r="J156" s="46"/>
      <c r="K156" s="46"/>
      <c r="L156" s="46"/>
      <c r="M156" s="84"/>
      <c r="N156" s="159">
        <f>SUM(N154:N155)</f>
        <v>8300000</v>
      </c>
    </row>
    <row r="157" spans="1:14" ht="15.6" x14ac:dyDescent="0.3">
      <c r="A157" s="666" t="s">
        <v>35</v>
      </c>
      <c r="B157" s="22" t="s">
        <v>17</v>
      </c>
      <c r="C157" s="74"/>
      <c r="D157" s="74"/>
      <c r="E157" s="138" t="s">
        <v>3</v>
      </c>
      <c r="F157" s="50"/>
      <c r="G157" s="46" t="s">
        <v>29</v>
      </c>
      <c r="H157" s="46"/>
      <c r="I157" s="46"/>
      <c r="J157" s="46"/>
      <c r="K157" s="661" t="s">
        <v>28</v>
      </c>
      <c r="L157" s="662"/>
      <c r="M157" s="663"/>
      <c r="N157" s="34" t="s">
        <v>19</v>
      </c>
    </row>
    <row r="158" spans="1:14" ht="14.4" x14ac:dyDescent="0.3">
      <c r="A158" s="667"/>
      <c r="B158" s="61" t="s">
        <v>14</v>
      </c>
      <c r="C158" s="46"/>
      <c r="D158" s="46"/>
      <c r="E158" s="109">
        <f>K134</f>
        <v>10000</v>
      </c>
      <c r="F158" s="83" t="s">
        <v>65</v>
      </c>
      <c r="G158" s="104">
        <f>D146</f>
        <v>79</v>
      </c>
      <c r="H158" s="83" t="s">
        <v>65</v>
      </c>
      <c r="I158" s="669">
        <f>(100%+E147)</f>
        <v>1.0900000000000001</v>
      </c>
      <c r="J158" s="670"/>
      <c r="K158" s="46"/>
      <c r="L158" s="46" t="s">
        <v>63</v>
      </c>
      <c r="M158" s="112">
        <f>catatan!$J$5</f>
        <v>30</v>
      </c>
      <c r="N158" s="32">
        <f>E158*G158*I158*M158</f>
        <v>25833000.000000004</v>
      </c>
    </row>
    <row r="159" spans="1:14" ht="14.4" x14ac:dyDescent="0.3">
      <c r="A159" s="667"/>
      <c r="B159" s="61" t="s">
        <v>15</v>
      </c>
      <c r="C159" s="46"/>
      <c r="D159" s="46"/>
      <c r="E159" s="109">
        <f>K134/J145</f>
        <v>2500</v>
      </c>
      <c r="F159" s="83" t="s">
        <v>65</v>
      </c>
      <c r="G159" s="104">
        <f>I146</f>
        <v>4</v>
      </c>
      <c r="H159" s="83" t="s">
        <v>65</v>
      </c>
      <c r="I159" s="669">
        <f>(100%+N147)</f>
        <v>1.1499999999999999</v>
      </c>
      <c r="J159" s="670"/>
      <c r="K159" s="46"/>
      <c r="L159" s="46" t="s">
        <v>63</v>
      </c>
      <c r="M159" s="112">
        <f>catatan!$J$5</f>
        <v>30</v>
      </c>
      <c r="N159" s="32">
        <f>E159*G159*I159*M159</f>
        <v>345000</v>
      </c>
    </row>
    <row r="160" spans="1:14" x14ac:dyDescent="0.25">
      <c r="A160" s="667"/>
      <c r="B160" s="77" t="s">
        <v>16</v>
      </c>
      <c r="C160" s="81"/>
      <c r="D160" s="81"/>
      <c r="E160" s="85"/>
      <c r="F160" s="80"/>
      <c r="G160" s="671" t="s">
        <v>27</v>
      </c>
      <c r="H160" s="671"/>
      <c r="I160" s="671"/>
      <c r="J160" s="138"/>
      <c r="K160" s="138"/>
      <c r="L160" s="138"/>
      <c r="M160" s="86"/>
      <c r="N160" s="32"/>
    </row>
    <row r="161" spans="1:14" ht="14.4" x14ac:dyDescent="0.3">
      <c r="A161" s="667"/>
      <c r="B161" s="141" t="s">
        <v>110</v>
      </c>
      <c r="C161" s="66"/>
      <c r="D161" s="66"/>
      <c r="E161" s="109">
        <f>K134</f>
        <v>10000</v>
      </c>
      <c r="F161" s="83" t="s">
        <v>65</v>
      </c>
      <c r="G161" s="103">
        <f>E135</f>
        <v>43.734999999999999</v>
      </c>
      <c r="H161" s="83" t="s">
        <v>65</v>
      </c>
      <c r="I161" s="113">
        <f>G135</f>
        <v>29</v>
      </c>
      <c r="J161" s="87" t="s">
        <v>63</v>
      </c>
      <c r="K161" s="114">
        <f>(100%+E147)</f>
        <v>1.0900000000000001</v>
      </c>
      <c r="L161" s="96" t="s">
        <v>63</v>
      </c>
      <c r="M161" s="115">
        <f>catatan!$J$6</f>
        <v>0.05</v>
      </c>
      <c r="N161" s="32">
        <f>E161*G161*I161*K161*M161</f>
        <v>691231.67500000016</v>
      </c>
    </row>
    <row r="162" spans="1:14" ht="14.4" x14ac:dyDescent="0.3">
      <c r="A162" s="668"/>
      <c r="B162" s="70" t="s">
        <v>20</v>
      </c>
      <c r="C162" s="65"/>
      <c r="D162" s="65"/>
      <c r="E162" s="88"/>
      <c r="F162" s="89"/>
      <c r="G162" s="46"/>
      <c r="H162" s="46"/>
      <c r="I162" s="49"/>
      <c r="J162" s="49"/>
      <c r="K162" s="49"/>
      <c r="L162" s="49"/>
      <c r="M162" s="35"/>
      <c r="N162" s="159">
        <f>SUM(N158:N161)</f>
        <v>26869231.675000004</v>
      </c>
    </row>
    <row r="163" spans="1:14" ht="15.6" x14ac:dyDescent="0.3">
      <c r="A163" s="675" t="s">
        <v>150</v>
      </c>
      <c r="B163" s="22" t="s">
        <v>17</v>
      </c>
      <c r="C163" s="21"/>
      <c r="D163" s="21"/>
      <c r="E163" s="82"/>
      <c r="F163" s="50"/>
      <c r="G163" s="138" t="s">
        <v>54</v>
      </c>
      <c r="H163" s="138"/>
      <c r="I163" s="46"/>
      <c r="J163" s="46"/>
      <c r="K163" s="661" t="s">
        <v>18</v>
      </c>
      <c r="L163" s="662"/>
      <c r="M163" s="663"/>
      <c r="N163" s="34" t="s">
        <v>19</v>
      </c>
    </row>
    <row r="164" spans="1:14" ht="14.4" x14ac:dyDescent="0.3">
      <c r="A164" s="676"/>
      <c r="B164" s="61" t="s">
        <v>57</v>
      </c>
      <c r="C164" s="46"/>
      <c r="D164" s="46"/>
      <c r="E164" s="109">
        <f>E161</f>
        <v>10000</v>
      </c>
      <c r="F164" s="83" t="s">
        <v>65</v>
      </c>
      <c r="G164" s="103">
        <f>N150</f>
        <v>10</v>
      </c>
      <c r="H164" s="83" t="s">
        <v>65</v>
      </c>
      <c r="I164" s="117">
        <f>I158</f>
        <v>1.0900000000000001</v>
      </c>
      <c r="J164" s="99" t="s">
        <v>63</v>
      </c>
      <c r="K164" s="103">
        <f>N151</f>
        <v>3</v>
      </c>
      <c r="L164" s="123" t="s">
        <v>63</v>
      </c>
      <c r="M164" s="119">
        <f>catatan!$J$7</f>
        <v>5</v>
      </c>
      <c r="N164" s="32">
        <f>E164*G164*I164*K164*M164</f>
        <v>1635000.0000000002</v>
      </c>
    </row>
    <row r="165" spans="1:14" ht="14.4" x14ac:dyDescent="0.3">
      <c r="A165" s="676"/>
      <c r="B165" s="61" t="s">
        <v>58</v>
      </c>
      <c r="C165" s="46"/>
      <c r="D165" s="46"/>
      <c r="E165" s="109">
        <f>E161</f>
        <v>10000</v>
      </c>
      <c r="F165" s="83" t="s">
        <v>65</v>
      </c>
      <c r="G165" s="103">
        <f>N150</f>
        <v>10</v>
      </c>
      <c r="H165" s="83" t="s">
        <v>65</v>
      </c>
      <c r="I165" s="117">
        <f>I158</f>
        <v>1.0900000000000001</v>
      </c>
      <c r="J165" s="99"/>
      <c r="K165" s="54"/>
      <c r="L165" s="50" t="s">
        <v>63</v>
      </c>
      <c r="M165" s="120">
        <f>catatan!$J$8</f>
        <v>8</v>
      </c>
      <c r="N165" s="32">
        <f>E165*G165*I165*M165</f>
        <v>872000.00000000012</v>
      </c>
    </row>
    <row r="166" spans="1:14" ht="14.4" x14ac:dyDescent="0.3">
      <c r="A166" s="676"/>
      <c r="B166" s="61" t="s">
        <v>59</v>
      </c>
      <c r="C166" s="46"/>
      <c r="D166" s="46"/>
      <c r="E166" s="109">
        <f>E165</f>
        <v>10000</v>
      </c>
      <c r="F166" s="83" t="s">
        <v>65</v>
      </c>
      <c r="G166" s="103">
        <f>G134</f>
        <v>28</v>
      </c>
      <c r="H166" s="83" t="s">
        <v>65</v>
      </c>
      <c r="I166" s="103">
        <f>N136</f>
        <v>0.73499999999999999</v>
      </c>
      <c r="J166" s="50" t="s">
        <v>63</v>
      </c>
      <c r="K166" s="108">
        <f>I158</f>
        <v>1.0900000000000001</v>
      </c>
      <c r="L166" s="90" t="s">
        <v>63</v>
      </c>
      <c r="M166" s="120">
        <f>catatan!$J$9</f>
        <v>25</v>
      </c>
      <c r="N166" s="32">
        <f>E166*G166*I166*K166*M166</f>
        <v>5608050.0000000009</v>
      </c>
    </row>
    <row r="167" spans="1:14" ht="14.4" x14ac:dyDescent="0.3">
      <c r="A167" s="676"/>
      <c r="B167" s="44" t="s">
        <v>93</v>
      </c>
      <c r="C167" s="75"/>
      <c r="D167" s="75"/>
      <c r="E167" s="109">
        <f>E166</f>
        <v>10000</v>
      </c>
      <c r="F167" s="83" t="s">
        <v>65</v>
      </c>
      <c r="G167" s="104">
        <f>I137</f>
        <v>350.29217999999997</v>
      </c>
      <c r="H167" s="83" t="s">
        <v>63</v>
      </c>
      <c r="I167" s="108">
        <f>I158</f>
        <v>1.0900000000000001</v>
      </c>
      <c r="J167" s="50" t="s">
        <v>63</v>
      </c>
      <c r="K167" s="118">
        <f>catatan!$J$15</f>
        <v>350</v>
      </c>
      <c r="L167" s="90" t="s">
        <v>230</v>
      </c>
      <c r="M167" s="121">
        <v>1000</v>
      </c>
      <c r="N167" s="32">
        <f>(E167*G167*I167*K167)/M167</f>
        <v>1336364.6666999999</v>
      </c>
    </row>
    <row r="168" spans="1:14" ht="14.4" x14ac:dyDescent="0.3">
      <c r="A168" s="676"/>
      <c r="B168" s="141" t="s">
        <v>94</v>
      </c>
      <c r="C168" s="66"/>
      <c r="D168" s="66"/>
      <c r="E168" s="85"/>
      <c r="F168" s="85"/>
      <c r="G168" s="116">
        <f>N149</f>
        <v>176</v>
      </c>
      <c r="H168" s="83" t="s">
        <v>65</v>
      </c>
      <c r="I168" s="50"/>
      <c r="J168" s="50"/>
      <c r="K168" s="50"/>
      <c r="L168" s="664">
        <f>catatan!$J$10</f>
        <v>12500</v>
      </c>
      <c r="M168" s="678"/>
      <c r="N168" s="32">
        <f>G168*L168</f>
        <v>2200000</v>
      </c>
    </row>
    <row r="169" spans="1:14" ht="14.4" x14ac:dyDescent="0.3">
      <c r="A169" s="677"/>
      <c r="B169" s="68" t="s">
        <v>21</v>
      </c>
      <c r="C169" s="67"/>
      <c r="D169" s="67"/>
      <c r="E169" s="46"/>
      <c r="F169" s="46"/>
      <c r="G169" s="46"/>
      <c r="H169" s="46"/>
      <c r="I169" s="46"/>
      <c r="J169" s="46"/>
      <c r="K169" s="46"/>
      <c r="L169" s="46"/>
      <c r="M169" s="27"/>
      <c r="N169" s="159">
        <f>SUM(N164:N168)</f>
        <v>11651414.666700002</v>
      </c>
    </row>
    <row r="170" spans="1:14" x14ac:dyDescent="0.25">
      <c r="A170" s="675" t="s">
        <v>53</v>
      </c>
      <c r="B170" s="61" t="s">
        <v>17</v>
      </c>
      <c r="C170" s="46"/>
      <c r="D170" s="46"/>
      <c r="E170" s="671" t="s">
        <v>155</v>
      </c>
      <c r="F170" s="671"/>
      <c r="G170" s="671"/>
      <c r="H170" s="50"/>
      <c r="I170" s="671" t="s">
        <v>139</v>
      </c>
      <c r="J170" s="671"/>
      <c r="K170" s="671"/>
      <c r="L170" s="671"/>
      <c r="M170" s="679"/>
      <c r="N170" s="34" t="s">
        <v>19</v>
      </c>
    </row>
    <row r="171" spans="1:14" ht="14.4" x14ac:dyDescent="0.3">
      <c r="A171" s="676"/>
      <c r="B171" s="61" t="s">
        <v>156</v>
      </c>
      <c r="C171" s="46"/>
      <c r="D171" s="46"/>
      <c r="E171" s="680">
        <f>(K134*M134*(100%+E147)*M141)/(F150*500)</f>
        <v>4082.2598250000005</v>
      </c>
      <c r="F171" s="681"/>
      <c r="G171" s="682"/>
      <c r="H171" s="83" t="s">
        <v>65</v>
      </c>
      <c r="I171" s="49"/>
      <c r="J171" s="49"/>
      <c r="K171" s="95"/>
      <c r="L171" s="683">
        <f>catatan!$J$11</f>
        <v>12500</v>
      </c>
      <c r="M171" s="684"/>
      <c r="N171" s="32">
        <f>E171*L171</f>
        <v>51028247.812500007</v>
      </c>
    </row>
    <row r="172" spans="1:14" ht="14.4" x14ac:dyDescent="0.3">
      <c r="A172" s="676"/>
      <c r="B172" s="61" t="s">
        <v>157</v>
      </c>
      <c r="C172" s="75"/>
      <c r="D172" s="75"/>
      <c r="E172" s="685">
        <f>((K134*(100%+N147)*M142)/(J145*500))</f>
        <v>392.4375</v>
      </c>
      <c r="F172" s="686"/>
      <c r="G172" s="687"/>
      <c r="H172" s="83" t="s">
        <v>65</v>
      </c>
      <c r="I172" s="49"/>
      <c r="J172" s="49"/>
      <c r="K172" s="95"/>
      <c r="L172" s="683">
        <f>catatan!$J$12</f>
        <v>16000</v>
      </c>
      <c r="M172" s="684"/>
      <c r="N172" s="32">
        <f>E172*L172</f>
        <v>6279000</v>
      </c>
    </row>
    <row r="173" spans="1:14" ht="14.4" x14ac:dyDescent="0.3">
      <c r="A173" s="677"/>
      <c r="B173" s="70" t="s">
        <v>24</v>
      </c>
      <c r="C173" s="65"/>
      <c r="D173" s="65"/>
      <c r="E173" s="88"/>
      <c r="F173" s="88"/>
      <c r="G173" s="46"/>
      <c r="H173" s="46"/>
      <c r="I173" s="49"/>
      <c r="J173" s="49"/>
      <c r="K173" s="49"/>
      <c r="L173" s="49"/>
      <c r="M173" s="35"/>
      <c r="N173" s="159">
        <f>SUM(N171:N172)</f>
        <v>57307247.812500007</v>
      </c>
    </row>
    <row r="174" spans="1:14" ht="14.4" x14ac:dyDescent="0.3">
      <c r="A174" s="672" t="s">
        <v>45</v>
      </c>
      <c r="B174" s="68" t="s">
        <v>47</v>
      </c>
      <c r="C174" s="67"/>
      <c r="D174" s="67"/>
      <c r="E174" s="46"/>
      <c r="F174" s="46"/>
      <c r="G174" s="46"/>
      <c r="H174" s="46"/>
      <c r="I174" s="46" t="s">
        <v>38</v>
      </c>
      <c r="J174" s="46"/>
      <c r="K174" s="46"/>
      <c r="L174" s="46"/>
      <c r="M174" s="27"/>
      <c r="N174" s="55">
        <f>N156+N162+N169+N173</f>
        <v>104127894.15420002</v>
      </c>
    </row>
    <row r="175" spans="1:14" ht="14.4" x14ac:dyDescent="0.3">
      <c r="A175" s="673"/>
      <c r="B175" s="68" t="s">
        <v>22</v>
      </c>
      <c r="C175" s="67"/>
      <c r="D175" s="67"/>
      <c r="E175" s="108">
        <f>catatan!$J$13</f>
        <v>0.1</v>
      </c>
      <c r="F175" s="90"/>
      <c r="G175" s="46"/>
      <c r="H175" s="46"/>
      <c r="I175" s="46"/>
      <c r="J175" s="46"/>
      <c r="K175" s="46"/>
      <c r="L175" s="46"/>
      <c r="M175" s="91"/>
      <c r="N175" s="33">
        <f>N174*E175</f>
        <v>10412789.415420003</v>
      </c>
    </row>
    <row r="176" spans="1:14" ht="14.4" x14ac:dyDescent="0.3">
      <c r="A176" s="673"/>
      <c r="B176" s="68" t="s">
        <v>48</v>
      </c>
      <c r="C176" s="69"/>
      <c r="D176" s="69"/>
      <c r="E176" s="13"/>
      <c r="F176" s="92"/>
      <c r="G176" s="46"/>
      <c r="H176" s="46"/>
      <c r="I176" s="46"/>
      <c r="J176" s="46"/>
      <c r="K176" s="46"/>
      <c r="L176" s="46"/>
      <c r="M176" s="27"/>
      <c r="N176" s="36">
        <f>SUM(N174:N175)</f>
        <v>114540683.56962001</v>
      </c>
    </row>
    <row r="177" spans="1:14" ht="14.4" x14ac:dyDescent="0.3">
      <c r="A177" s="673"/>
      <c r="B177" s="70" t="s">
        <v>30</v>
      </c>
      <c r="C177" s="65"/>
      <c r="D177" s="65"/>
      <c r="E177" s="108">
        <f>catatan!$J$14</f>
        <v>0</v>
      </c>
      <c r="F177" s="90"/>
      <c r="G177" s="46"/>
      <c r="H177" s="46"/>
      <c r="I177" s="46"/>
      <c r="J177" s="46"/>
      <c r="K177" s="46"/>
      <c r="L177" s="46"/>
      <c r="M177" s="27"/>
      <c r="N177" s="36">
        <f>E177*N176</f>
        <v>0</v>
      </c>
    </row>
    <row r="178" spans="1:14" ht="14.4" x14ac:dyDescent="0.3">
      <c r="A178" s="673"/>
      <c r="B178" s="68" t="s">
        <v>49</v>
      </c>
      <c r="C178" s="67"/>
      <c r="D178" s="67"/>
      <c r="E178" s="46"/>
      <c r="F178" s="46"/>
      <c r="G178" s="46"/>
      <c r="H178" s="46"/>
      <c r="I178" s="46"/>
      <c r="J178" s="46"/>
      <c r="K178" s="46"/>
      <c r="L178" s="46"/>
      <c r="M178" s="27"/>
      <c r="N178" s="160">
        <f>SUM(N176:N177)</f>
        <v>114540683.56962001</v>
      </c>
    </row>
    <row r="179" spans="1:14" ht="14.4" x14ac:dyDescent="0.3">
      <c r="A179" s="591"/>
      <c r="B179" s="70" t="s">
        <v>50</v>
      </c>
      <c r="C179" s="65"/>
      <c r="D179" s="65"/>
      <c r="E179" s="46"/>
      <c r="F179" s="46"/>
      <c r="G179" s="46"/>
      <c r="H179" s="46"/>
      <c r="I179" s="46"/>
      <c r="J179" s="46"/>
      <c r="K179" s="46"/>
      <c r="L179" s="46"/>
      <c r="M179" s="27"/>
      <c r="N179" s="161">
        <f>N178/K134</f>
        <v>11454.068356962001</v>
      </c>
    </row>
    <row r="180" spans="1:14" ht="14.4" x14ac:dyDescent="0.3">
      <c r="A180" s="674"/>
      <c r="B180" s="70" t="s">
        <v>61</v>
      </c>
      <c r="C180" s="65"/>
      <c r="D180" s="65"/>
      <c r="E180" s="46"/>
      <c r="F180" s="46"/>
      <c r="G180" s="46"/>
      <c r="H180" s="46"/>
      <c r="I180" s="46"/>
      <c r="J180" s="46"/>
      <c r="K180" s="46"/>
      <c r="L180" s="46"/>
      <c r="M180" s="27"/>
      <c r="N180" s="36">
        <f>N179/(M134+N134)</f>
        <v>70.704125660259265</v>
      </c>
    </row>
    <row r="188" spans="1:14" ht="15.6" x14ac:dyDescent="0.3">
      <c r="A188" s="20"/>
      <c r="B188" s="1" t="s">
        <v>127</v>
      </c>
      <c r="C188" s="693" t="s">
        <v>292</v>
      </c>
      <c r="D188" s="693"/>
      <c r="E188" s="693"/>
      <c r="F188" s="693"/>
      <c r="G188" s="693"/>
      <c r="H188" s="693"/>
      <c r="I188" s="693"/>
      <c r="J188" s="693"/>
      <c r="K188" s="693"/>
      <c r="L188" s="693"/>
      <c r="M188" s="693"/>
      <c r="N188" s="693"/>
    </row>
    <row r="189" spans="1:14" ht="15.6" x14ac:dyDescent="0.3">
      <c r="A189" s="20"/>
      <c r="B189" s="1" t="s">
        <v>126</v>
      </c>
      <c r="C189" s="498" t="s">
        <v>290</v>
      </c>
      <c r="D189" s="498"/>
      <c r="E189" s="23"/>
      <c r="F189" s="23"/>
      <c r="G189" s="23"/>
      <c r="H189" s="23"/>
      <c r="I189" s="23"/>
      <c r="J189" s="23"/>
      <c r="K189" s="23"/>
      <c r="L189" s="23"/>
      <c r="M189" s="23"/>
      <c r="N189" s="23"/>
    </row>
    <row r="190" spans="1:14" ht="15.6" x14ac:dyDescent="0.3">
      <c r="A190" s="137" t="s">
        <v>125</v>
      </c>
      <c r="B190" s="137"/>
      <c r="C190" s="498" t="s">
        <v>291</v>
      </c>
      <c r="D190" s="498"/>
      <c r="E190" s="23"/>
      <c r="F190" s="23"/>
      <c r="G190" s="23"/>
      <c r="H190" s="23"/>
      <c r="I190" s="23"/>
      <c r="J190" s="23"/>
      <c r="K190" s="23"/>
      <c r="L190" s="23"/>
      <c r="M190" s="23"/>
      <c r="N190" s="499"/>
    </row>
    <row r="191" spans="1:14" ht="15.6" x14ac:dyDescent="0.3">
      <c r="A191" s="137"/>
      <c r="B191" s="137"/>
      <c r="C191" s="1"/>
      <c r="D191" s="1"/>
      <c r="E191" s="20"/>
      <c r="F191" s="20"/>
      <c r="G191" s="20"/>
      <c r="H191" s="20"/>
      <c r="I191" s="20"/>
      <c r="J191" s="20"/>
      <c r="K191" s="20"/>
      <c r="L191" s="20"/>
      <c r="M191" s="20"/>
    </row>
    <row r="192" spans="1:14" ht="15.6" x14ac:dyDescent="0.25">
      <c r="A192" s="693" t="s">
        <v>234</v>
      </c>
      <c r="B192" s="693"/>
      <c r="C192" s="693"/>
      <c r="D192" s="693"/>
      <c r="E192" s="693"/>
      <c r="F192" s="693"/>
      <c r="G192" s="693"/>
      <c r="H192" s="693"/>
      <c r="I192" s="693"/>
      <c r="J192" s="693"/>
      <c r="K192" s="693"/>
      <c r="L192" s="693"/>
      <c r="M192" s="693"/>
      <c r="N192" s="693"/>
    </row>
    <row r="193" spans="1:14" ht="15.6" x14ac:dyDescent="0.25">
      <c r="A193" s="137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</row>
    <row r="194" spans="1:14" ht="15.6" x14ac:dyDescent="0.25">
      <c r="A194" s="694" t="s">
        <v>109</v>
      </c>
      <c r="B194" s="61" t="s">
        <v>56</v>
      </c>
      <c r="C194" s="46"/>
      <c r="D194" s="46"/>
      <c r="E194" s="696" t="s">
        <v>293</v>
      </c>
      <c r="F194" s="697"/>
      <c r="G194" s="697"/>
      <c r="H194" s="697"/>
      <c r="I194" s="697"/>
      <c r="J194" s="697"/>
      <c r="K194" s="697"/>
      <c r="L194" s="697"/>
      <c r="M194" s="697"/>
      <c r="N194" s="27"/>
    </row>
    <row r="195" spans="1:14" ht="14.4" x14ac:dyDescent="0.25">
      <c r="A195" s="695"/>
      <c r="B195" s="61" t="s">
        <v>0</v>
      </c>
      <c r="C195" s="46"/>
      <c r="D195" s="238"/>
      <c r="E195" s="246" t="s">
        <v>1</v>
      </c>
      <c r="F195" s="15"/>
      <c r="G195" s="698" t="s">
        <v>2</v>
      </c>
      <c r="H195" s="699"/>
      <c r="I195" s="13"/>
      <c r="J195" s="708" t="s">
        <v>3</v>
      </c>
      <c r="K195" s="704"/>
      <c r="L195" s="709" t="s">
        <v>4</v>
      </c>
      <c r="M195" s="704"/>
      <c r="N195" s="28" t="s">
        <v>41</v>
      </c>
    </row>
    <row r="196" spans="1:14" ht="14.4" x14ac:dyDescent="0.3">
      <c r="A196" s="695"/>
      <c r="B196" s="93"/>
      <c r="C196" s="128" t="s">
        <v>95</v>
      </c>
      <c r="D196" s="234"/>
      <c r="E196" s="103">
        <f>IF(C196="A4",21,IF(C196="B5",17.6,14.8))</f>
        <v>21</v>
      </c>
      <c r="F196" s="30" t="s">
        <v>63</v>
      </c>
      <c r="G196" s="103">
        <v>28</v>
      </c>
      <c r="H196" s="93"/>
      <c r="I196" s="80"/>
      <c r="J196" s="94"/>
      <c r="K196" s="273">
        <v>10000</v>
      </c>
      <c r="L196" s="143"/>
      <c r="M196" s="128">
        <v>151</v>
      </c>
      <c r="N196" s="103">
        <v>4</v>
      </c>
    </row>
    <row r="197" spans="1:14" ht="14.4" x14ac:dyDescent="0.25">
      <c r="A197" s="695"/>
      <c r="B197" s="73" t="s">
        <v>25</v>
      </c>
      <c r="C197" s="150"/>
      <c r="D197" s="149"/>
      <c r="E197" s="270">
        <f>(E196*2)+1+N198</f>
        <v>43.703499999999998</v>
      </c>
      <c r="F197" s="30" t="s">
        <v>63</v>
      </c>
      <c r="G197" s="128">
        <f>G196+1</f>
        <v>29</v>
      </c>
      <c r="H197" s="129" t="s">
        <v>42</v>
      </c>
      <c r="I197" s="9" t="s">
        <v>159</v>
      </c>
      <c r="K197" s="271">
        <f>(E196*2)+N198</f>
        <v>42.703499999999998</v>
      </c>
      <c r="L197" s="237" t="s">
        <v>63</v>
      </c>
      <c r="M197" s="155">
        <f>G196</f>
        <v>28</v>
      </c>
      <c r="N197" s="135" t="s">
        <v>42</v>
      </c>
    </row>
    <row r="198" spans="1:14" ht="14.4" x14ac:dyDescent="0.25">
      <c r="A198" s="695"/>
      <c r="B198" s="710" t="s">
        <v>69</v>
      </c>
      <c r="C198" s="711"/>
      <c r="D198" s="149"/>
      <c r="E198" s="130" t="s">
        <v>6</v>
      </c>
      <c r="F198" s="78"/>
      <c r="G198" s="698" t="s">
        <v>7</v>
      </c>
      <c r="H198" s="699"/>
      <c r="I198" s="15" t="s">
        <v>12</v>
      </c>
      <c r="J198" s="136"/>
      <c r="K198" s="714" t="s">
        <v>158</v>
      </c>
      <c r="L198" s="714"/>
      <c r="M198" s="715"/>
      <c r="N198" s="716">
        <f>((M196*0.09)/(2*10))+((0.12*2)/10)</f>
        <v>0.70350000000000001</v>
      </c>
    </row>
    <row r="199" spans="1:14" ht="14.4" x14ac:dyDescent="0.25">
      <c r="A199" s="695"/>
      <c r="B199" s="712"/>
      <c r="C199" s="713"/>
      <c r="D199" s="151"/>
      <c r="E199" s="104">
        <f>(E196*G196*M196*E202)/(2*100*100)</f>
        <v>310.75799999999998</v>
      </c>
      <c r="F199" s="79"/>
      <c r="G199" s="105">
        <f>(K197*M197*M202)/(100*100)</f>
        <v>25.109657999999996</v>
      </c>
      <c r="H199" s="106"/>
      <c r="I199" s="106">
        <f>E199+G199</f>
        <v>335.86765800000001</v>
      </c>
      <c r="J199" s="144"/>
      <c r="K199" s="718" t="s">
        <v>67</v>
      </c>
      <c r="L199" s="719"/>
      <c r="M199" s="720"/>
      <c r="N199" s="717"/>
    </row>
    <row r="200" spans="1:14" x14ac:dyDescent="0.25">
      <c r="A200" s="695"/>
      <c r="B200" s="721" t="s">
        <v>5</v>
      </c>
      <c r="C200" s="722"/>
      <c r="D200" s="722"/>
      <c r="E200" s="722"/>
      <c r="F200" s="722"/>
      <c r="G200" s="722"/>
      <c r="H200" s="722"/>
      <c r="I200" s="722"/>
      <c r="J200" s="722"/>
      <c r="K200" s="722"/>
      <c r="L200" s="722"/>
      <c r="M200" s="722"/>
      <c r="N200" s="723"/>
    </row>
    <row r="201" spans="1:14" x14ac:dyDescent="0.25">
      <c r="A201" s="695"/>
      <c r="B201" s="688" t="s">
        <v>6</v>
      </c>
      <c r="C201" s="689"/>
      <c r="D201" s="689"/>
      <c r="E201" s="689"/>
      <c r="F201" s="689"/>
      <c r="G201" s="690"/>
      <c r="H201" s="139"/>
      <c r="I201" s="691" t="s">
        <v>7</v>
      </c>
      <c r="J201" s="691"/>
      <c r="K201" s="691"/>
      <c r="L201" s="691"/>
      <c r="M201" s="691"/>
      <c r="N201" s="692"/>
    </row>
    <row r="202" spans="1:14" x14ac:dyDescent="0.25">
      <c r="A202" s="695"/>
      <c r="B202" s="62" t="s">
        <v>46</v>
      </c>
      <c r="C202" s="152"/>
      <c r="D202" s="27"/>
      <c r="E202" s="132">
        <v>70</v>
      </c>
      <c r="F202" s="157" t="s">
        <v>73</v>
      </c>
      <c r="G202" s="156"/>
      <c r="H202" s="729" t="s">
        <v>52</v>
      </c>
      <c r="I202" s="671"/>
      <c r="J202" s="671"/>
      <c r="K202" s="671"/>
      <c r="L202" s="671"/>
      <c r="M202" s="132">
        <v>210</v>
      </c>
      <c r="N202" s="135" t="s">
        <v>73</v>
      </c>
    </row>
    <row r="203" spans="1:14" ht="14.4" x14ac:dyDescent="0.25">
      <c r="A203" s="695"/>
      <c r="B203" s="730" t="s">
        <v>68</v>
      </c>
      <c r="C203" s="714"/>
      <c r="D203" s="142"/>
      <c r="E203" s="732" t="s">
        <v>132</v>
      </c>
      <c r="F203" s="725"/>
      <c r="G203" s="704"/>
      <c r="H203" s="733" t="s">
        <v>133</v>
      </c>
      <c r="I203" s="719"/>
      <c r="J203" s="719"/>
      <c r="K203" s="719"/>
      <c r="L203" s="719"/>
      <c r="M203" s="132">
        <f>(E204*F204*E202*500)/(100*100*1000)</f>
        <v>18.963000000000001</v>
      </c>
      <c r="N203" s="135" t="s">
        <v>131</v>
      </c>
    </row>
    <row r="204" spans="1:14" x14ac:dyDescent="0.25">
      <c r="A204" s="695"/>
      <c r="B204" s="731"/>
      <c r="C204" s="719"/>
      <c r="D204" s="149"/>
      <c r="E204" s="133">
        <f>IF(C196="B5",54.6,63)</f>
        <v>63</v>
      </c>
      <c r="F204" s="734">
        <f>IF(C196="B5",72,86)</f>
        <v>86</v>
      </c>
      <c r="G204" s="735"/>
      <c r="H204" s="734">
        <f>IF(C196="B5",79,65)</f>
        <v>65</v>
      </c>
      <c r="I204" s="736"/>
      <c r="J204" s="128"/>
      <c r="K204" s="132">
        <f>IF(H204=79,109,100)</f>
        <v>100</v>
      </c>
      <c r="L204" s="128"/>
      <c r="M204" s="132">
        <f>(H204*K204*M202*500)/(100*100*1000)</f>
        <v>68.25</v>
      </c>
      <c r="N204" s="111" t="s">
        <v>130</v>
      </c>
    </row>
    <row r="205" spans="1:14" ht="14.4" x14ac:dyDescent="0.3">
      <c r="A205" s="695"/>
      <c r="B205" s="726" t="s">
        <v>66</v>
      </c>
      <c r="C205" s="727"/>
      <c r="D205" s="727"/>
      <c r="E205" s="727"/>
      <c r="F205" s="727"/>
      <c r="G205" s="727"/>
      <c r="H205" s="727"/>
      <c r="I205" s="727"/>
      <c r="J205" s="727"/>
      <c r="K205" s="727"/>
      <c r="L205" s="727"/>
      <c r="M205" s="727"/>
      <c r="N205" s="728"/>
    </row>
    <row r="206" spans="1:14" ht="14.4" x14ac:dyDescent="0.25">
      <c r="A206" s="695"/>
      <c r="B206" s="72" t="s">
        <v>8</v>
      </c>
      <c r="C206" s="71"/>
      <c r="D206" s="240">
        <v>4</v>
      </c>
      <c r="E206" s="737" t="s">
        <v>153</v>
      </c>
      <c r="F206" s="701"/>
      <c r="G206" s="701"/>
      <c r="H206" s="61"/>
      <c r="I206" s="48" t="s">
        <v>23</v>
      </c>
      <c r="J206" s="47"/>
      <c r="K206" s="48"/>
      <c r="L206" s="48"/>
      <c r="M206" s="239">
        <v>4</v>
      </c>
      <c r="N206" s="135" t="s">
        <v>231</v>
      </c>
    </row>
    <row r="207" spans="1:14" ht="14.4" x14ac:dyDescent="0.25">
      <c r="A207" s="695"/>
      <c r="B207" s="61" t="s">
        <v>32</v>
      </c>
      <c r="C207" s="27"/>
      <c r="D207" s="132">
        <f>IF(C196="A4",8,IF(C196="A5",16,IF(C196="B5",8)))</f>
        <v>8</v>
      </c>
      <c r="E207" s="129" t="s">
        <v>31</v>
      </c>
      <c r="F207" s="61" t="s">
        <v>154</v>
      </c>
      <c r="G207" s="13"/>
      <c r="H207" s="153"/>
      <c r="I207" s="147" t="s">
        <v>129</v>
      </c>
      <c r="J207" s="126">
        <f>IF($C$9="A5",8,4)</f>
        <v>4</v>
      </c>
      <c r="K207" s="125" t="s">
        <v>7</v>
      </c>
      <c r="L207" s="700" t="s">
        <v>154</v>
      </c>
      <c r="M207" s="701"/>
      <c r="N207" s="702"/>
    </row>
    <row r="208" spans="1:14" ht="14.4" x14ac:dyDescent="0.3">
      <c r="A208" s="695"/>
      <c r="B208" s="61" t="s">
        <v>29</v>
      </c>
      <c r="C208" s="27"/>
      <c r="D208" s="105">
        <f>(M196/D207)*D206</f>
        <v>75.5</v>
      </c>
      <c r="E208" s="106" t="s">
        <v>33</v>
      </c>
      <c r="F208" s="110">
        <f>IF(K196&gt;=50000,((K196-50000)/50000)*D206,0)</f>
        <v>0</v>
      </c>
      <c r="G208" s="703" t="s">
        <v>33</v>
      </c>
      <c r="H208" s="704"/>
      <c r="I208" s="105">
        <f>M206</f>
        <v>4</v>
      </c>
      <c r="J208" s="738" t="s">
        <v>33</v>
      </c>
      <c r="K208" s="678"/>
      <c r="L208" s="132"/>
      <c r="M208" s="110">
        <f>IF(E221&gt;=50000,((E221-50000)/50000)*M206,0)</f>
        <v>0</v>
      </c>
      <c r="N208" s="135" t="s">
        <v>33</v>
      </c>
    </row>
    <row r="209" spans="1:14" x14ac:dyDescent="0.25">
      <c r="A209" s="695"/>
      <c r="B209" s="61" t="s">
        <v>70</v>
      </c>
      <c r="C209" s="46"/>
      <c r="D209" s="46"/>
      <c r="E209" s="108">
        <f>IF(K196&lt;=600,25%,IF(K196&lt;=1000,20%,IF(K196&lt;=3000,15%,IF(K196&lt;=5000,10%,IF(K196&lt;=10000,9%,IF(K196&lt;=20000,8%,IF(K196&lt;=35000,7%,IF(K196&lt;=50000,6%,IF(K196&lt;=70000,5%,IF(K196&lt;=100000,4%,3%))))))))))</f>
        <v>0.09</v>
      </c>
      <c r="F209" s="46"/>
      <c r="G209" s="148"/>
      <c r="H209" s="46"/>
      <c r="J209" s="46"/>
      <c r="K209" s="61" t="s">
        <v>152</v>
      </c>
      <c r="L209" s="138"/>
      <c r="M209" s="45"/>
      <c r="N209" s="108">
        <f>IF(E221&lt;=600,25%,IF(E221&lt;=1000,20%,IF(E221&lt;=3000,15%,IF(E221&lt;=5000,10%,IF(E221&lt;=10000,9%,IF(E221&lt;=20000,8%,IF(E221&lt;=35000,7%,IF(E221&lt;=50000,6%,IF(E221&lt;=70000,5%,IF(E221&lt;=100000,4%,3%))))))))))</f>
        <v>0.15</v>
      </c>
    </row>
    <row r="210" spans="1:14" ht="14.4" x14ac:dyDescent="0.25">
      <c r="A210" s="695"/>
      <c r="B210" s="61" t="s">
        <v>10</v>
      </c>
      <c r="C210" s="46"/>
      <c r="D210" s="46"/>
      <c r="E210" s="705" t="s">
        <v>151</v>
      </c>
      <c r="F210" s="706"/>
      <c r="G210" s="706"/>
      <c r="H210" s="706"/>
      <c r="I210" s="706"/>
      <c r="J210" s="706"/>
      <c r="K210" s="706"/>
      <c r="L210" s="706"/>
      <c r="M210" s="707"/>
      <c r="N210" s="149"/>
    </row>
    <row r="211" spans="1:14" x14ac:dyDescent="0.25">
      <c r="A211" s="695"/>
      <c r="B211" s="31" t="s">
        <v>71</v>
      </c>
      <c r="C211" s="63"/>
      <c r="D211" s="63"/>
      <c r="E211" s="27"/>
      <c r="F211" s="143">
        <v>20</v>
      </c>
      <c r="G211" s="124" t="s">
        <v>43</v>
      </c>
      <c r="H211" s="111"/>
      <c r="I211" s="61" t="s">
        <v>11</v>
      </c>
      <c r="J211" s="46"/>
      <c r="K211" s="46"/>
      <c r="L211" s="46"/>
      <c r="M211" s="140"/>
      <c r="N211" s="103">
        <f>ROUNDUP((K196*I199)/(F211*1000),0)</f>
        <v>168</v>
      </c>
    </row>
    <row r="212" spans="1:14" x14ac:dyDescent="0.25">
      <c r="A212" s="695"/>
      <c r="B212" s="62" t="s">
        <v>26</v>
      </c>
      <c r="C212" s="152"/>
      <c r="D212" s="152"/>
      <c r="E212" s="29"/>
      <c r="F212" s="105">
        <f>D207*2</f>
        <v>16</v>
      </c>
      <c r="G212" s="127" t="s">
        <v>31</v>
      </c>
      <c r="H212" s="106"/>
      <c r="I212" s="61" t="s">
        <v>9</v>
      </c>
      <c r="J212" s="46"/>
      <c r="K212" s="46"/>
      <c r="L212" s="46"/>
      <c r="M212" s="27"/>
      <c r="N212" s="129">
        <f>ROUNDUP((M196/F212),0)</f>
        <v>10</v>
      </c>
    </row>
    <row r="213" spans="1:14" x14ac:dyDescent="0.25">
      <c r="A213" s="241"/>
      <c r="B213" s="101"/>
      <c r="C213" s="102"/>
      <c r="D213" s="102"/>
      <c r="E213" s="158"/>
      <c r="F213" s="87"/>
      <c r="G213" s="100"/>
      <c r="H213" s="87"/>
      <c r="I213" s="61" t="s">
        <v>143</v>
      </c>
      <c r="J213" s="46"/>
      <c r="K213" s="46"/>
      <c r="L213" s="46"/>
      <c r="M213" s="27"/>
      <c r="N213" s="129">
        <v>3</v>
      </c>
    </row>
    <row r="214" spans="1:14" ht="16.2" x14ac:dyDescent="0.25">
      <c r="A214" s="242"/>
      <c r="B214" s="724" t="s">
        <v>34</v>
      </c>
      <c r="C214" s="725"/>
      <c r="D214" s="725"/>
      <c r="E214" s="725"/>
      <c r="F214" s="725"/>
      <c r="G214" s="725"/>
      <c r="H214" s="725"/>
      <c r="I214" s="725"/>
      <c r="J214" s="725"/>
      <c r="K214" s="725"/>
      <c r="L214" s="725"/>
      <c r="M214" s="725"/>
      <c r="N214" s="704"/>
    </row>
    <row r="215" spans="1:14" ht="15.6" x14ac:dyDescent="0.3">
      <c r="A215" s="675" t="s">
        <v>60</v>
      </c>
      <c r="B215" s="76" t="s">
        <v>17</v>
      </c>
      <c r="C215" s="64"/>
      <c r="D215" s="64"/>
      <c r="E215" s="138"/>
      <c r="F215" s="138"/>
      <c r="G215" s="46"/>
      <c r="H215" s="82"/>
      <c r="I215" s="82"/>
      <c r="J215" s="82"/>
      <c r="K215" s="661" t="s">
        <v>55</v>
      </c>
      <c r="L215" s="662"/>
      <c r="M215" s="663"/>
      <c r="N215" s="15" t="s">
        <v>19</v>
      </c>
    </row>
    <row r="216" spans="1:14" ht="14.4" x14ac:dyDescent="0.3">
      <c r="A216" s="676"/>
      <c r="B216" s="61" t="s">
        <v>99</v>
      </c>
      <c r="C216" s="46"/>
      <c r="D216" s="46"/>
      <c r="E216" s="122"/>
      <c r="F216" s="46"/>
      <c r="G216" s="104">
        <f>D208+F208</f>
        <v>75.5</v>
      </c>
      <c r="H216" s="83"/>
      <c r="I216" s="46"/>
      <c r="J216" s="46" t="s">
        <v>63</v>
      </c>
      <c r="K216" s="46"/>
      <c r="L216" s="664">
        <f>catatan!$J$3</f>
        <v>100000</v>
      </c>
      <c r="M216" s="665"/>
      <c r="N216" s="32">
        <f>G216*L216</f>
        <v>7550000</v>
      </c>
    </row>
    <row r="217" spans="1:14" ht="14.4" x14ac:dyDescent="0.3">
      <c r="A217" s="676"/>
      <c r="B217" s="61" t="s">
        <v>100</v>
      </c>
      <c r="C217" s="46"/>
      <c r="D217" s="46"/>
      <c r="E217" s="46"/>
      <c r="F217" s="46"/>
      <c r="G217" s="104">
        <f>I208+M208</f>
        <v>4</v>
      </c>
      <c r="H217" s="83"/>
      <c r="I217" s="13"/>
      <c r="J217" s="13" t="s">
        <v>63</v>
      </c>
      <c r="K217" s="13"/>
      <c r="L217" s="664">
        <f>catatan!$J$3</f>
        <v>100000</v>
      </c>
      <c r="M217" s="665"/>
      <c r="N217" s="32">
        <f>G217*L217</f>
        <v>400000</v>
      </c>
    </row>
    <row r="218" spans="1:14" ht="14.4" x14ac:dyDescent="0.3">
      <c r="A218" s="677"/>
      <c r="B218" s="70" t="s">
        <v>13</v>
      </c>
      <c r="C218" s="65"/>
      <c r="D218" s="65"/>
      <c r="E218" s="46"/>
      <c r="F218" s="46"/>
      <c r="G218" s="46"/>
      <c r="H218" s="46"/>
      <c r="I218" s="46"/>
      <c r="J218" s="46"/>
      <c r="K218" s="46"/>
      <c r="L218" s="46"/>
      <c r="M218" s="84"/>
      <c r="N218" s="159">
        <f>SUM(N216:N217)</f>
        <v>7950000</v>
      </c>
    </row>
    <row r="219" spans="1:14" ht="15.6" x14ac:dyDescent="0.3">
      <c r="A219" s="666" t="s">
        <v>35</v>
      </c>
      <c r="B219" s="22" t="s">
        <v>17</v>
      </c>
      <c r="C219" s="74"/>
      <c r="D219" s="74"/>
      <c r="E219" s="138" t="s">
        <v>3</v>
      </c>
      <c r="F219" s="50"/>
      <c r="G219" s="46" t="s">
        <v>29</v>
      </c>
      <c r="H219" s="46"/>
      <c r="I219" s="46"/>
      <c r="J219" s="46"/>
      <c r="K219" s="661" t="s">
        <v>28</v>
      </c>
      <c r="L219" s="662"/>
      <c r="M219" s="663"/>
      <c r="N219" s="34" t="s">
        <v>19</v>
      </c>
    </row>
    <row r="220" spans="1:14" ht="14.4" x14ac:dyDescent="0.3">
      <c r="A220" s="667"/>
      <c r="B220" s="61" t="s">
        <v>14</v>
      </c>
      <c r="C220" s="46"/>
      <c r="D220" s="46"/>
      <c r="E220" s="109">
        <f>K196</f>
        <v>10000</v>
      </c>
      <c r="F220" s="83" t="s">
        <v>65</v>
      </c>
      <c r="G220" s="104">
        <f>D208</f>
        <v>75.5</v>
      </c>
      <c r="H220" s="83" t="s">
        <v>65</v>
      </c>
      <c r="I220" s="669">
        <f>(100%+E209)</f>
        <v>1.0900000000000001</v>
      </c>
      <c r="J220" s="670"/>
      <c r="K220" s="46"/>
      <c r="L220" s="46" t="s">
        <v>63</v>
      </c>
      <c r="M220" s="112">
        <f>catatan!$J$5</f>
        <v>30</v>
      </c>
      <c r="N220" s="32">
        <f>E220*G220*I220*M220</f>
        <v>24688500.000000004</v>
      </c>
    </row>
    <row r="221" spans="1:14" ht="14.4" x14ac:dyDescent="0.3">
      <c r="A221" s="667"/>
      <c r="B221" s="61" t="s">
        <v>15</v>
      </c>
      <c r="C221" s="46"/>
      <c r="D221" s="46"/>
      <c r="E221" s="109">
        <f>K196/J207</f>
        <v>2500</v>
      </c>
      <c r="F221" s="83" t="s">
        <v>65</v>
      </c>
      <c r="G221" s="104">
        <f>I208</f>
        <v>4</v>
      </c>
      <c r="H221" s="83" t="s">
        <v>65</v>
      </c>
      <c r="I221" s="669">
        <f>(100%+N209)</f>
        <v>1.1499999999999999</v>
      </c>
      <c r="J221" s="670"/>
      <c r="K221" s="46"/>
      <c r="L221" s="46" t="s">
        <v>63</v>
      </c>
      <c r="M221" s="112">
        <f>catatan!$J$5</f>
        <v>30</v>
      </c>
      <c r="N221" s="32">
        <f>E221*G221*I221*M221</f>
        <v>345000</v>
      </c>
    </row>
    <row r="222" spans="1:14" x14ac:dyDescent="0.25">
      <c r="A222" s="667"/>
      <c r="B222" s="77" t="s">
        <v>16</v>
      </c>
      <c r="C222" s="81"/>
      <c r="D222" s="81"/>
      <c r="E222" s="85"/>
      <c r="F222" s="80"/>
      <c r="G222" s="671" t="s">
        <v>27</v>
      </c>
      <c r="H222" s="671"/>
      <c r="I222" s="671"/>
      <c r="J222" s="138"/>
      <c r="K222" s="138"/>
      <c r="L222" s="138"/>
      <c r="M222" s="86"/>
      <c r="N222" s="32"/>
    </row>
    <row r="223" spans="1:14" ht="14.4" x14ac:dyDescent="0.3">
      <c r="A223" s="667"/>
      <c r="B223" s="141" t="s">
        <v>110</v>
      </c>
      <c r="C223" s="66"/>
      <c r="D223" s="66"/>
      <c r="E223" s="109">
        <f>K196</f>
        <v>10000</v>
      </c>
      <c r="F223" s="83" t="s">
        <v>65</v>
      </c>
      <c r="G223" s="103">
        <f>E197</f>
        <v>43.703499999999998</v>
      </c>
      <c r="H223" s="83" t="s">
        <v>65</v>
      </c>
      <c r="I223" s="113">
        <f>G197</f>
        <v>29</v>
      </c>
      <c r="J223" s="87" t="s">
        <v>63</v>
      </c>
      <c r="K223" s="114">
        <f>(100%+E209)</f>
        <v>1.0900000000000001</v>
      </c>
      <c r="L223" s="96" t="s">
        <v>63</v>
      </c>
      <c r="M223" s="115">
        <f>catatan!$J$6</f>
        <v>0.05</v>
      </c>
      <c r="N223" s="32">
        <f>E223*G223*I223*K223*M223</f>
        <v>690733.81750000012</v>
      </c>
    </row>
    <row r="224" spans="1:14" ht="14.4" x14ac:dyDescent="0.3">
      <c r="A224" s="668"/>
      <c r="B224" s="70" t="s">
        <v>20</v>
      </c>
      <c r="C224" s="65"/>
      <c r="D224" s="65"/>
      <c r="E224" s="88"/>
      <c r="F224" s="89"/>
      <c r="G224" s="46"/>
      <c r="H224" s="46"/>
      <c r="I224" s="49"/>
      <c r="J224" s="49"/>
      <c r="K224" s="49"/>
      <c r="L224" s="49"/>
      <c r="M224" s="35"/>
      <c r="N224" s="159">
        <f>SUM(N220:N223)</f>
        <v>25724233.817500003</v>
      </c>
    </row>
    <row r="225" spans="1:14" ht="15.6" x14ac:dyDescent="0.3">
      <c r="A225" s="675" t="s">
        <v>150</v>
      </c>
      <c r="B225" s="22" t="s">
        <v>17</v>
      </c>
      <c r="C225" s="21"/>
      <c r="D225" s="21"/>
      <c r="E225" s="82"/>
      <c r="F225" s="50"/>
      <c r="G225" s="138" t="s">
        <v>54</v>
      </c>
      <c r="H225" s="138"/>
      <c r="I225" s="46"/>
      <c r="J225" s="46"/>
      <c r="K225" s="661" t="s">
        <v>18</v>
      </c>
      <c r="L225" s="662"/>
      <c r="M225" s="663"/>
      <c r="N225" s="34" t="s">
        <v>19</v>
      </c>
    </row>
    <row r="226" spans="1:14" ht="14.4" x14ac:dyDescent="0.3">
      <c r="A226" s="676"/>
      <c r="B226" s="61" t="s">
        <v>57</v>
      </c>
      <c r="C226" s="46"/>
      <c r="D226" s="46"/>
      <c r="E226" s="109">
        <f>E223</f>
        <v>10000</v>
      </c>
      <c r="F226" s="83" t="s">
        <v>65</v>
      </c>
      <c r="G226" s="103">
        <f>N212</f>
        <v>10</v>
      </c>
      <c r="H226" s="83" t="s">
        <v>65</v>
      </c>
      <c r="I226" s="117">
        <f>I220</f>
        <v>1.0900000000000001</v>
      </c>
      <c r="J226" s="99" t="s">
        <v>63</v>
      </c>
      <c r="K226" s="103">
        <f>N213</f>
        <v>3</v>
      </c>
      <c r="L226" s="123" t="s">
        <v>63</v>
      </c>
      <c r="M226" s="119">
        <f>catatan!$J$7</f>
        <v>5</v>
      </c>
      <c r="N226" s="32">
        <f>E226*G226*I226*K226*M226</f>
        <v>1635000.0000000002</v>
      </c>
    </row>
    <row r="227" spans="1:14" ht="14.4" x14ac:dyDescent="0.3">
      <c r="A227" s="676"/>
      <c r="B227" s="61" t="s">
        <v>58</v>
      </c>
      <c r="C227" s="46"/>
      <c r="D227" s="46"/>
      <c r="E227" s="109">
        <f>E223</f>
        <v>10000</v>
      </c>
      <c r="F227" s="83" t="s">
        <v>65</v>
      </c>
      <c r="G227" s="103">
        <f>N212</f>
        <v>10</v>
      </c>
      <c r="H227" s="83" t="s">
        <v>65</v>
      </c>
      <c r="I227" s="117">
        <f>I220</f>
        <v>1.0900000000000001</v>
      </c>
      <c r="J227" s="99"/>
      <c r="K227" s="54"/>
      <c r="L227" s="50" t="s">
        <v>63</v>
      </c>
      <c r="M227" s="120">
        <f>catatan!$J$8</f>
        <v>8</v>
      </c>
      <c r="N227" s="32">
        <f>E227*G227*I227*M227</f>
        <v>872000.00000000012</v>
      </c>
    </row>
    <row r="228" spans="1:14" ht="14.4" x14ac:dyDescent="0.3">
      <c r="A228" s="676"/>
      <c r="B228" s="61" t="s">
        <v>59</v>
      </c>
      <c r="C228" s="46"/>
      <c r="D228" s="46"/>
      <c r="E228" s="109">
        <f>E227</f>
        <v>10000</v>
      </c>
      <c r="F228" s="83" t="s">
        <v>65</v>
      </c>
      <c r="G228" s="103">
        <f>G196</f>
        <v>28</v>
      </c>
      <c r="H228" s="83" t="s">
        <v>65</v>
      </c>
      <c r="I228" s="103">
        <f>N198</f>
        <v>0.70350000000000001</v>
      </c>
      <c r="J228" s="50" t="s">
        <v>63</v>
      </c>
      <c r="K228" s="108">
        <f>I220</f>
        <v>1.0900000000000001</v>
      </c>
      <c r="L228" s="90" t="s">
        <v>63</v>
      </c>
      <c r="M228" s="120">
        <f>catatan!$J$9</f>
        <v>25</v>
      </c>
      <c r="N228" s="32">
        <f>E228*G228*I228*K228*M228</f>
        <v>5367705</v>
      </c>
    </row>
    <row r="229" spans="1:14" ht="14.4" x14ac:dyDescent="0.3">
      <c r="A229" s="676"/>
      <c r="B229" s="44" t="s">
        <v>93</v>
      </c>
      <c r="C229" s="75"/>
      <c r="D229" s="75"/>
      <c r="E229" s="109">
        <f>E228</f>
        <v>10000</v>
      </c>
      <c r="F229" s="83" t="s">
        <v>65</v>
      </c>
      <c r="G229" s="104">
        <f>I199</f>
        <v>335.86765800000001</v>
      </c>
      <c r="H229" s="83" t="s">
        <v>63</v>
      </c>
      <c r="I229" s="108">
        <f>I220</f>
        <v>1.0900000000000001</v>
      </c>
      <c r="J229" s="50" t="s">
        <v>63</v>
      </c>
      <c r="K229" s="118">
        <f>catatan!$J$15</f>
        <v>350</v>
      </c>
      <c r="L229" s="90" t="s">
        <v>230</v>
      </c>
      <c r="M229" s="121">
        <v>1000</v>
      </c>
      <c r="N229" s="32">
        <f>(E229*G229*I229*K229)/M229</f>
        <v>1281335.11527</v>
      </c>
    </row>
    <row r="230" spans="1:14" ht="14.4" x14ac:dyDescent="0.3">
      <c r="A230" s="676"/>
      <c r="B230" s="141" t="s">
        <v>94</v>
      </c>
      <c r="C230" s="66"/>
      <c r="D230" s="66"/>
      <c r="E230" s="85"/>
      <c r="F230" s="85"/>
      <c r="G230" s="116">
        <f>N211</f>
        <v>168</v>
      </c>
      <c r="H230" s="83" t="s">
        <v>65</v>
      </c>
      <c r="I230" s="50"/>
      <c r="J230" s="50"/>
      <c r="K230" s="50"/>
      <c r="L230" s="664">
        <f>catatan!$J$10</f>
        <v>12500</v>
      </c>
      <c r="M230" s="678"/>
      <c r="N230" s="32">
        <f>G230*L230</f>
        <v>2100000</v>
      </c>
    </row>
    <row r="231" spans="1:14" ht="14.4" x14ac:dyDescent="0.3">
      <c r="A231" s="677"/>
      <c r="B231" s="68" t="s">
        <v>21</v>
      </c>
      <c r="C231" s="67"/>
      <c r="D231" s="67"/>
      <c r="E231" s="46"/>
      <c r="F231" s="46"/>
      <c r="G231" s="46"/>
      <c r="H231" s="46"/>
      <c r="I231" s="46"/>
      <c r="J231" s="46"/>
      <c r="K231" s="46"/>
      <c r="L231" s="46"/>
      <c r="M231" s="27"/>
      <c r="N231" s="159">
        <f>SUM(N226:N230)</f>
        <v>11256040.11527</v>
      </c>
    </row>
    <row r="232" spans="1:14" x14ac:dyDescent="0.25">
      <c r="A232" s="675" t="s">
        <v>53</v>
      </c>
      <c r="B232" s="61" t="s">
        <v>17</v>
      </c>
      <c r="C232" s="46"/>
      <c r="D232" s="46"/>
      <c r="E232" s="671" t="s">
        <v>155</v>
      </c>
      <c r="F232" s="671"/>
      <c r="G232" s="671"/>
      <c r="H232" s="50"/>
      <c r="I232" s="671" t="s">
        <v>139</v>
      </c>
      <c r="J232" s="671"/>
      <c r="K232" s="671"/>
      <c r="L232" s="671"/>
      <c r="M232" s="679"/>
      <c r="N232" s="34" t="s">
        <v>19</v>
      </c>
    </row>
    <row r="233" spans="1:14" ht="14.4" x14ac:dyDescent="0.3">
      <c r="A233" s="676"/>
      <c r="B233" s="61" t="s">
        <v>156</v>
      </c>
      <c r="C233" s="46"/>
      <c r="D233" s="46"/>
      <c r="E233" s="680">
        <f>(K196*M196*(100%+E209)*M203)/(F212*500)</f>
        <v>3901.4002125000006</v>
      </c>
      <c r="F233" s="681"/>
      <c r="G233" s="682"/>
      <c r="H233" s="83" t="s">
        <v>65</v>
      </c>
      <c r="I233" s="49"/>
      <c r="J233" s="49"/>
      <c r="K233" s="95"/>
      <c r="L233" s="683">
        <f>catatan!$J$11</f>
        <v>12500</v>
      </c>
      <c r="M233" s="684"/>
      <c r="N233" s="32">
        <f>E233*L233</f>
        <v>48767502.656250007</v>
      </c>
    </row>
    <row r="234" spans="1:14" ht="14.4" x14ac:dyDescent="0.3">
      <c r="A234" s="676"/>
      <c r="B234" s="61" t="s">
        <v>157</v>
      </c>
      <c r="C234" s="75"/>
      <c r="D234" s="75"/>
      <c r="E234" s="685">
        <f>((K196*(100%+N209)*M204)/(J207*500))</f>
        <v>392.4375</v>
      </c>
      <c r="F234" s="686"/>
      <c r="G234" s="687"/>
      <c r="H234" s="83" t="s">
        <v>65</v>
      </c>
      <c r="I234" s="49"/>
      <c r="J234" s="49"/>
      <c r="K234" s="95"/>
      <c r="L234" s="683">
        <f>catatan!$J$12</f>
        <v>16000</v>
      </c>
      <c r="M234" s="684"/>
      <c r="N234" s="32">
        <f>E234*L234</f>
        <v>6279000</v>
      </c>
    </row>
    <row r="235" spans="1:14" ht="14.4" x14ac:dyDescent="0.3">
      <c r="A235" s="677"/>
      <c r="B235" s="70" t="s">
        <v>24</v>
      </c>
      <c r="C235" s="65"/>
      <c r="D235" s="65"/>
      <c r="E235" s="88"/>
      <c r="F235" s="88"/>
      <c r="G235" s="46"/>
      <c r="H235" s="46"/>
      <c r="I235" s="49"/>
      <c r="J235" s="49"/>
      <c r="K235" s="49"/>
      <c r="L235" s="49"/>
      <c r="M235" s="35"/>
      <c r="N235" s="159">
        <f>SUM(N233:N234)</f>
        <v>55046502.656250007</v>
      </c>
    </row>
    <row r="236" spans="1:14" ht="14.4" x14ac:dyDescent="0.3">
      <c r="A236" s="672" t="s">
        <v>45</v>
      </c>
      <c r="B236" s="68" t="s">
        <v>47</v>
      </c>
      <c r="C236" s="67"/>
      <c r="D236" s="67"/>
      <c r="E236" s="46"/>
      <c r="F236" s="46"/>
      <c r="G236" s="46"/>
      <c r="H236" s="46"/>
      <c r="I236" s="46" t="s">
        <v>38</v>
      </c>
      <c r="J236" s="46"/>
      <c r="K236" s="46"/>
      <c r="L236" s="46"/>
      <c r="M236" s="27"/>
      <c r="N236" s="55">
        <f>N218+N224+N231+N235</f>
        <v>99976776.589020014</v>
      </c>
    </row>
    <row r="237" spans="1:14" ht="14.4" x14ac:dyDescent="0.3">
      <c r="A237" s="673"/>
      <c r="B237" s="68" t="s">
        <v>22</v>
      </c>
      <c r="C237" s="67"/>
      <c r="D237" s="67"/>
      <c r="E237" s="108">
        <f>catatan!$J$13</f>
        <v>0.1</v>
      </c>
      <c r="F237" s="90"/>
      <c r="G237" s="46"/>
      <c r="H237" s="46"/>
      <c r="I237" s="46"/>
      <c r="J237" s="46"/>
      <c r="K237" s="46"/>
      <c r="L237" s="46"/>
      <c r="M237" s="91"/>
      <c r="N237" s="33">
        <f>N236*E237</f>
        <v>9997677.6589020025</v>
      </c>
    </row>
    <row r="238" spans="1:14" ht="14.4" x14ac:dyDescent="0.3">
      <c r="A238" s="673"/>
      <c r="B238" s="68" t="s">
        <v>48</v>
      </c>
      <c r="C238" s="69"/>
      <c r="D238" s="69"/>
      <c r="E238" s="13"/>
      <c r="F238" s="92"/>
      <c r="G238" s="46"/>
      <c r="H238" s="46"/>
      <c r="I238" s="46"/>
      <c r="J238" s="46"/>
      <c r="K238" s="46"/>
      <c r="L238" s="46"/>
      <c r="M238" s="27"/>
      <c r="N238" s="36">
        <f>SUM(N236:N237)</f>
        <v>109974454.24792202</v>
      </c>
    </row>
    <row r="239" spans="1:14" ht="14.4" x14ac:dyDescent="0.3">
      <c r="A239" s="673"/>
      <c r="B239" s="70" t="s">
        <v>30</v>
      </c>
      <c r="C239" s="65"/>
      <c r="D239" s="65"/>
      <c r="E239" s="108">
        <f>catatan!$J$14</f>
        <v>0</v>
      </c>
      <c r="F239" s="90"/>
      <c r="G239" s="46"/>
      <c r="H239" s="46"/>
      <c r="I239" s="46"/>
      <c r="J239" s="46"/>
      <c r="K239" s="46"/>
      <c r="L239" s="46"/>
      <c r="M239" s="27"/>
      <c r="N239" s="36">
        <f>E239*N238</f>
        <v>0</v>
      </c>
    </row>
    <row r="240" spans="1:14" ht="14.4" x14ac:dyDescent="0.3">
      <c r="A240" s="673"/>
      <c r="B240" s="68" t="s">
        <v>49</v>
      </c>
      <c r="C240" s="67"/>
      <c r="D240" s="67"/>
      <c r="E240" s="46"/>
      <c r="F240" s="46"/>
      <c r="G240" s="46"/>
      <c r="H240" s="46"/>
      <c r="I240" s="46"/>
      <c r="J240" s="46"/>
      <c r="K240" s="46"/>
      <c r="L240" s="46"/>
      <c r="M240" s="27"/>
      <c r="N240" s="160">
        <f>SUM(N238:N239)</f>
        <v>109974454.24792202</v>
      </c>
    </row>
    <row r="241" spans="1:18" ht="14.4" x14ac:dyDescent="0.3">
      <c r="A241" s="591"/>
      <c r="B241" s="70" t="s">
        <v>50</v>
      </c>
      <c r="C241" s="65"/>
      <c r="D241" s="65"/>
      <c r="E241" s="46"/>
      <c r="F241" s="46"/>
      <c r="G241" s="46"/>
      <c r="H241" s="46"/>
      <c r="I241" s="46"/>
      <c r="J241" s="46"/>
      <c r="K241" s="46"/>
      <c r="L241" s="46"/>
      <c r="M241" s="27"/>
      <c r="N241" s="161">
        <f>N240/K196</f>
        <v>10997.445424792202</v>
      </c>
    </row>
    <row r="242" spans="1:18" ht="14.4" x14ac:dyDescent="0.3">
      <c r="A242" s="674"/>
      <c r="B242" s="70" t="s">
        <v>61</v>
      </c>
      <c r="C242" s="65"/>
      <c r="D242" s="65"/>
      <c r="E242" s="46"/>
      <c r="F242" s="46"/>
      <c r="G242" s="46"/>
      <c r="H242" s="46"/>
      <c r="I242" s="46"/>
      <c r="J242" s="46"/>
      <c r="K242" s="46"/>
      <c r="L242" s="46"/>
      <c r="M242" s="27"/>
      <c r="N242" s="36">
        <f>N241/(M196+N196)</f>
        <v>70.951260805110977</v>
      </c>
    </row>
    <row r="250" spans="1:18" ht="15.6" x14ac:dyDescent="0.3">
      <c r="A250" s="20"/>
      <c r="B250" s="1" t="s">
        <v>127</v>
      </c>
      <c r="C250" s="693" t="s">
        <v>292</v>
      </c>
      <c r="D250" s="693"/>
      <c r="E250" s="693"/>
      <c r="F250" s="693"/>
      <c r="G250" s="693"/>
      <c r="H250" s="693"/>
      <c r="I250" s="693"/>
      <c r="J250" s="693"/>
      <c r="K250" s="693"/>
      <c r="L250" s="693"/>
      <c r="M250" s="693"/>
      <c r="N250" s="693"/>
    </row>
    <row r="251" spans="1:18" ht="15.6" x14ac:dyDescent="0.3">
      <c r="A251" s="20"/>
      <c r="B251" s="1" t="s">
        <v>126</v>
      </c>
      <c r="C251" s="498" t="s">
        <v>290</v>
      </c>
      <c r="D251" s="498"/>
      <c r="E251" s="23"/>
      <c r="F251" s="23"/>
      <c r="G251" s="23"/>
      <c r="H251" s="23"/>
      <c r="I251" s="23"/>
      <c r="J251" s="23"/>
      <c r="K251" s="23"/>
      <c r="L251" s="23"/>
      <c r="M251" s="23"/>
      <c r="N251" s="23"/>
    </row>
    <row r="252" spans="1:18" ht="15.6" x14ac:dyDescent="0.3">
      <c r="A252" s="137" t="s">
        <v>125</v>
      </c>
      <c r="B252" s="137"/>
      <c r="C252" s="498" t="s">
        <v>291</v>
      </c>
      <c r="D252" s="498"/>
      <c r="E252" s="23"/>
      <c r="F252" s="23"/>
      <c r="G252" s="23"/>
      <c r="H252" s="23"/>
      <c r="I252" s="23"/>
      <c r="J252" s="23"/>
      <c r="K252" s="23"/>
      <c r="L252" s="23"/>
      <c r="M252" s="23"/>
      <c r="N252" s="499"/>
      <c r="P252" s="13"/>
      <c r="Q252" s="13"/>
      <c r="R252" s="13"/>
    </row>
    <row r="253" spans="1:18" ht="15.6" x14ac:dyDescent="0.3">
      <c r="A253" s="137"/>
      <c r="B253" s="137"/>
      <c r="C253" s="1"/>
      <c r="D253" s="1"/>
      <c r="E253" s="20"/>
      <c r="F253" s="20"/>
      <c r="G253" s="20"/>
      <c r="H253" s="20"/>
      <c r="I253" s="20"/>
      <c r="J253" s="20"/>
      <c r="K253" s="20"/>
      <c r="L253" s="20"/>
      <c r="M253" s="20"/>
      <c r="P253" s="13"/>
      <c r="Q253" s="357"/>
      <c r="R253" s="13"/>
    </row>
    <row r="254" spans="1:18" ht="15.6" x14ac:dyDescent="0.25">
      <c r="A254" s="693" t="s">
        <v>234</v>
      </c>
      <c r="B254" s="693"/>
      <c r="C254" s="693"/>
      <c r="D254" s="693"/>
      <c r="E254" s="693"/>
      <c r="F254" s="693"/>
      <c r="G254" s="693"/>
      <c r="H254" s="693"/>
      <c r="I254" s="693"/>
      <c r="J254" s="693"/>
      <c r="K254" s="693"/>
      <c r="L254" s="693"/>
      <c r="M254" s="693"/>
      <c r="N254" s="693"/>
      <c r="P254" s="13"/>
      <c r="Q254" s="92"/>
      <c r="R254" s="13"/>
    </row>
    <row r="255" spans="1:18" ht="15.6" x14ac:dyDescent="0.3">
      <c r="A255" s="137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P255" s="13"/>
      <c r="Q255" s="357"/>
      <c r="R255" s="13"/>
    </row>
    <row r="256" spans="1:18" ht="15.6" x14ac:dyDescent="0.25">
      <c r="A256" s="694" t="s">
        <v>109</v>
      </c>
      <c r="B256" s="61" t="s">
        <v>56</v>
      </c>
      <c r="C256" s="46"/>
      <c r="D256" s="46"/>
      <c r="E256" s="696" t="s">
        <v>295</v>
      </c>
      <c r="F256" s="697"/>
      <c r="G256" s="697"/>
      <c r="H256" s="697"/>
      <c r="I256" s="697"/>
      <c r="J256" s="697"/>
      <c r="K256" s="697"/>
      <c r="L256" s="697"/>
      <c r="M256" s="697"/>
      <c r="N256" s="27"/>
      <c r="P256" s="13"/>
      <c r="Q256" s="92"/>
      <c r="R256" s="13"/>
    </row>
    <row r="257" spans="1:18" ht="14.4" x14ac:dyDescent="0.3">
      <c r="A257" s="695"/>
      <c r="B257" s="61" t="s">
        <v>0</v>
      </c>
      <c r="C257" s="46"/>
      <c r="D257" s="238"/>
      <c r="E257" s="246" t="s">
        <v>1</v>
      </c>
      <c r="F257" s="15"/>
      <c r="G257" s="698" t="s">
        <v>2</v>
      </c>
      <c r="H257" s="699"/>
      <c r="I257" s="13"/>
      <c r="J257" s="708" t="s">
        <v>3</v>
      </c>
      <c r="K257" s="704"/>
      <c r="L257" s="709" t="s">
        <v>4</v>
      </c>
      <c r="M257" s="704"/>
      <c r="N257" s="28" t="s">
        <v>41</v>
      </c>
      <c r="P257" s="13"/>
      <c r="Q257" s="357"/>
      <c r="R257" s="13"/>
    </row>
    <row r="258" spans="1:18" ht="14.4" x14ac:dyDescent="0.3">
      <c r="A258" s="695"/>
      <c r="B258" s="93"/>
      <c r="C258" s="128" t="s">
        <v>95</v>
      </c>
      <c r="D258" s="234"/>
      <c r="E258" s="103">
        <f>IF(C258="A4",21,IF(C258="B5",17.6,14.8))</f>
        <v>21</v>
      </c>
      <c r="F258" s="30" t="s">
        <v>63</v>
      </c>
      <c r="G258" s="103">
        <v>28</v>
      </c>
      <c r="H258" s="93"/>
      <c r="I258" s="80"/>
      <c r="J258" s="94"/>
      <c r="K258" s="236">
        <v>10000</v>
      </c>
      <c r="L258" s="143"/>
      <c r="M258" s="128">
        <v>123</v>
      </c>
      <c r="N258" s="103">
        <v>4</v>
      </c>
      <c r="P258" s="13"/>
      <c r="Q258" s="92"/>
      <c r="R258" s="13"/>
    </row>
    <row r="259" spans="1:18" ht="14.4" x14ac:dyDescent="0.25">
      <c r="A259" s="695"/>
      <c r="B259" s="73" t="s">
        <v>25</v>
      </c>
      <c r="C259" s="150"/>
      <c r="D259" s="149"/>
      <c r="E259" s="132">
        <f>(E258*2)+1+N260</f>
        <v>43.577500000000001</v>
      </c>
      <c r="F259" s="30" t="s">
        <v>63</v>
      </c>
      <c r="G259" s="128">
        <f>G258+1</f>
        <v>29</v>
      </c>
      <c r="H259" s="129" t="s">
        <v>42</v>
      </c>
      <c r="I259" s="9" t="s">
        <v>159</v>
      </c>
      <c r="K259" s="272">
        <f>(E258*2)+N260</f>
        <v>42.577500000000001</v>
      </c>
      <c r="L259" s="237" t="s">
        <v>63</v>
      </c>
      <c r="M259" s="155">
        <f>G258</f>
        <v>28</v>
      </c>
      <c r="N259" s="135" t="s">
        <v>42</v>
      </c>
      <c r="Q259" s="358"/>
    </row>
    <row r="260" spans="1:18" ht="14.4" x14ac:dyDescent="0.25">
      <c r="A260" s="695"/>
      <c r="B260" s="710" t="s">
        <v>69</v>
      </c>
      <c r="C260" s="711"/>
      <c r="D260" s="149"/>
      <c r="E260" s="130" t="s">
        <v>6</v>
      </c>
      <c r="F260" s="78"/>
      <c r="G260" s="698" t="s">
        <v>7</v>
      </c>
      <c r="H260" s="699"/>
      <c r="I260" s="15" t="s">
        <v>12</v>
      </c>
      <c r="J260" s="136"/>
      <c r="K260" s="714" t="s">
        <v>158</v>
      </c>
      <c r="L260" s="714"/>
      <c r="M260" s="715"/>
      <c r="N260" s="716">
        <f>((M258*0.09)/(2*10))+((0.12*2)/10)</f>
        <v>0.57750000000000001</v>
      </c>
    </row>
    <row r="261" spans="1:18" ht="14.4" x14ac:dyDescent="0.25">
      <c r="A261" s="695"/>
      <c r="B261" s="712"/>
      <c r="C261" s="713"/>
      <c r="D261" s="151"/>
      <c r="E261" s="104">
        <f>(E258*G258*M258*E264)/(2*100*100)</f>
        <v>253.13399999999999</v>
      </c>
      <c r="F261" s="79"/>
      <c r="G261" s="105">
        <f>(K259*M259*M264)/(100*100)</f>
        <v>25.03557</v>
      </c>
      <c r="H261" s="106"/>
      <c r="I261" s="106">
        <f>E261+G261</f>
        <v>278.16956999999996</v>
      </c>
      <c r="J261" s="144"/>
      <c r="K261" s="718" t="s">
        <v>67</v>
      </c>
      <c r="L261" s="719"/>
      <c r="M261" s="720"/>
      <c r="N261" s="717"/>
    </row>
    <row r="262" spans="1:18" x14ac:dyDescent="0.25">
      <c r="A262" s="695"/>
      <c r="B262" s="721" t="s">
        <v>5</v>
      </c>
      <c r="C262" s="722"/>
      <c r="D262" s="722"/>
      <c r="E262" s="722"/>
      <c r="F262" s="722"/>
      <c r="G262" s="722"/>
      <c r="H262" s="722"/>
      <c r="I262" s="722"/>
      <c r="J262" s="722"/>
      <c r="K262" s="722"/>
      <c r="L262" s="722"/>
      <c r="M262" s="722"/>
      <c r="N262" s="723"/>
    </row>
    <row r="263" spans="1:18" x14ac:dyDescent="0.25">
      <c r="A263" s="695"/>
      <c r="B263" s="688" t="s">
        <v>6</v>
      </c>
      <c r="C263" s="689"/>
      <c r="D263" s="689"/>
      <c r="E263" s="689"/>
      <c r="F263" s="689"/>
      <c r="G263" s="690"/>
      <c r="H263" s="139"/>
      <c r="I263" s="691" t="s">
        <v>7</v>
      </c>
      <c r="J263" s="691"/>
      <c r="K263" s="691"/>
      <c r="L263" s="691"/>
      <c r="M263" s="691"/>
      <c r="N263" s="692"/>
    </row>
    <row r="264" spans="1:18" x14ac:dyDescent="0.25">
      <c r="A264" s="695"/>
      <c r="B264" s="62" t="s">
        <v>46</v>
      </c>
      <c r="C264" s="152"/>
      <c r="D264" s="27"/>
      <c r="E264" s="132">
        <v>70</v>
      </c>
      <c r="F264" s="157" t="s">
        <v>73</v>
      </c>
      <c r="G264" s="156"/>
      <c r="H264" s="729" t="s">
        <v>52</v>
      </c>
      <c r="I264" s="671"/>
      <c r="J264" s="671"/>
      <c r="K264" s="671"/>
      <c r="L264" s="671"/>
      <c r="M264" s="132">
        <v>210</v>
      </c>
      <c r="N264" s="135" t="s">
        <v>73</v>
      </c>
    </row>
    <row r="265" spans="1:18" ht="14.4" x14ac:dyDescent="0.25">
      <c r="A265" s="695"/>
      <c r="B265" s="730" t="s">
        <v>68</v>
      </c>
      <c r="C265" s="714"/>
      <c r="D265" s="142"/>
      <c r="E265" s="732" t="s">
        <v>132</v>
      </c>
      <c r="F265" s="725"/>
      <c r="G265" s="704"/>
      <c r="H265" s="733" t="s">
        <v>133</v>
      </c>
      <c r="I265" s="719"/>
      <c r="J265" s="719"/>
      <c r="K265" s="719"/>
      <c r="L265" s="719"/>
      <c r="M265" s="132">
        <f>(E266*F266*E264*500)/(100*100*1000)</f>
        <v>18.963000000000001</v>
      </c>
      <c r="N265" s="135" t="s">
        <v>131</v>
      </c>
    </row>
    <row r="266" spans="1:18" x14ac:dyDescent="0.25">
      <c r="A266" s="695"/>
      <c r="B266" s="731"/>
      <c r="C266" s="719"/>
      <c r="D266" s="149"/>
      <c r="E266" s="133">
        <f>IF(C258="B5",54.6,63)</f>
        <v>63</v>
      </c>
      <c r="F266" s="734">
        <f>IF(C258="B5",72,86)</f>
        <v>86</v>
      </c>
      <c r="G266" s="735"/>
      <c r="H266" s="734">
        <f>IF(C258="B5",79,65)</f>
        <v>65</v>
      </c>
      <c r="I266" s="736"/>
      <c r="J266" s="128"/>
      <c r="K266" s="132">
        <f>IF(H266=79,109,100)</f>
        <v>100</v>
      </c>
      <c r="L266" s="128"/>
      <c r="M266" s="132">
        <f>(H266*K266*M264*500)/(100*100*1000)</f>
        <v>68.25</v>
      </c>
      <c r="N266" s="111" t="s">
        <v>130</v>
      </c>
    </row>
    <row r="267" spans="1:18" ht="14.4" x14ac:dyDescent="0.3">
      <c r="A267" s="695"/>
      <c r="B267" s="726" t="s">
        <v>66</v>
      </c>
      <c r="C267" s="727"/>
      <c r="D267" s="727"/>
      <c r="E267" s="727"/>
      <c r="F267" s="727"/>
      <c r="G267" s="727"/>
      <c r="H267" s="727"/>
      <c r="I267" s="727"/>
      <c r="J267" s="727"/>
      <c r="K267" s="727"/>
      <c r="L267" s="727"/>
      <c r="M267" s="727"/>
      <c r="N267" s="728"/>
    </row>
    <row r="268" spans="1:18" ht="14.4" x14ac:dyDescent="0.25">
      <c r="A268" s="695"/>
      <c r="B268" s="72" t="s">
        <v>8</v>
      </c>
      <c r="C268" s="71"/>
      <c r="D268" s="240">
        <v>4</v>
      </c>
      <c r="E268" s="737" t="s">
        <v>153</v>
      </c>
      <c r="F268" s="701"/>
      <c r="G268" s="701"/>
      <c r="H268" s="61"/>
      <c r="I268" s="48" t="s">
        <v>23</v>
      </c>
      <c r="J268" s="47"/>
      <c r="K268" s="48"/>
      <c r="L268" s="48"/>
      <c r="M268" s="239">
        <v>4</v>
      </c>
      <c r="N268" s="135" t="s">
        <v>231</v>
      </c>
    </row>
    <row r="269" spans="1:18" ht="14.4" x14ac:dyDescent="0.25">
      <c r="A269" s="695"/>
      <c r="B269" s="61" t="s">
        <v>32</v>
      </c>
      <c r="C269" s="27"/>
      <c r="D269" s="132">
        <f>IF(C258="A4",8,IF(C258="A5",16,IF(C258="B5",8)))</f>
        <v>8</v>
      </c>
      <c r="E269" s="129" t="s">
        <v>31</v>
      </c>
      <c r="F269" s="61" t="s">
        <v>154</v>
      </c>
      <c r="G269" s="13"/>
      <c r="H269" s="153"/>
      <c r="I269" s="147" t="s">
        <v>129</v>
      </c>
      <c r="J269" s="126">
        <f>IF($C$9="A5",8,4)</f>
        <v>4</v>
      </c>
      <c r="K269" s="125" t="s">
        <v>7</v>
      </c>
      <c r="L269" s="700" t="s">
        <v>154</v>
      </c>
      <c r="M269" s="701"/>
      <c r="N269" s="702"/>
    </row>
    <row r="270" spans="1:18" ht="14.4" x14ac:dyDescent="0.3">
      <c r="A270" s="695"/>
      <c r="B270" s="61" t="s">
        <v>29</v>
      </c>
      <c r="C270" s="27"/>
      <c r="D270" s="105">
        <f>(M258/D269)*D268</f>
        <v>61.5</v>
      </c>
      <c r="E270" s="106" t="s">
        <v>33</v>
      </c>
      <c r="F270" s="110">
        <f>IF(K258&gt;=50000,((K258-50000)/50000)*D268,0)</f>
        <v>0</v>
      </c>
      <c r="G270" s="703" t="s">
        <v>33</v>
      </c>
      <c r="H270" s="704"/>
      <c r="I270" s="105">
        <f>M268</f>
        <v>4</v>
      </c>
      <c r="J270" s="738" t="s">
        <v>33</v>
      </c>
      <c r="K270" s="678"/>
      <c r="L270" s="132"/>
      <c r="M270" s="110">
        <f>IF(E283&gt;=50000,((E283-50000)/50000)*M268,0)</f>
        <v>0</v>
      </c>
      <c r="N270" s="135" t="s">
        <v>33</v>
      </c>
    </row>
    <row r="271" spans="1:18" x14ac:dyDescent="0.25">
      <c r="A271" s="695"/>
      <c r="B271" s="61" t="s">
        <v>70</v>
      </c>
      <c r="C271" s="46"/>
      <c r="D271" s="46"/>
      <c r="E271" s="108">
        <f>IF(K258&lt;=600,25%,IF(K258&lt;=1000,20%,IF(K258&lt;=3000,15%,IF(K258&lt;=5000,10%,IF(K258&lt;=10000,9%,IF(K258&lt;=20000,8%,IF(K258&lt;=35000,7%,IF(K258&lt;=50000,6%,IF(K258&lt;=70000,5%,IF(K258&lt;=100000,4%,3%))))))))))</f>
        <v>0.09</v>
      </c>
      <c r="F271" s="46"/>
      <c r="G271" s="148"/>
      <c r="H271" s="46"/>
      <c r="J271" s="46"/>
      <c r="K271" s="61" t="s">
        <v>152</v>
      </c>
      <c r="L271" s="138"/>
      <c r="M271" s="45"/>
      <c r="N271" s="108">
        <f>IF(E283&lt;=600,25%,IF(E283&lt;=1000,20%,IF(E283&lt;=3000,15%,IF(E283&lt;=5000,10%,IF(E283&lt;=10000,9%,IF(E283&lt;=20000,8%,IF(E283&lt;=35000,7%,IF(E283&lt;=50000,6%,IF(E283&lt;=70000,5%,IF(E283&lt;=100000,4%,3%))))))))))</f>
        <v>0.15</v>
      </c>
    </row>
    <row r="272" spans="1:18" ht="14.4" x14ac:dyDescent="0.25">
      <c r="A272" s="695"/>
      <c r="B272" s="61" t="s">
        <v>10</v>
      </c>
      <c r="C272" s="46"/>
      <c r="D272" s="46"/>
      <c r="E272" s="705" t="s">
        <v>151</v>
      </c>
      <c r="F272" s="706"/>
      <c r="G272" s="706"/>
      <c r="H272" s="706"/>
      <c r="I272" s="706"/>
      <c r="J272" s="706"/>
      <c r="K272" s="706"/>
      <c r="L272" s="706"/>
      <c r="M272" s="707"/>
      <c r="N272" s="149"/>
    </row>
    <row r="273" spans="1:14" x14ac:dyDescent="0.25">
      <c r="A273" s="695"/>
      <c r="B273" s="31" t="s">
        <v>71</v>
      </c>
      <c r="C273" s="63"/>
      <c r="D273" s="63"/>
      <c r="E273" s="27"/>
      <c r="F273" s="143">
        <v>20</v>
      </c>
      <c r="G273" s="124" t="s">
        <v>43</v>
      </c>
      <c r="H273" s="111"/>
      <c r="I273" s="61" t="s">
        <v>11</v>
      </c>
      <c r="J273" s="46"/>
      <c r="K273" s="46"/>
      <c r="L273" s="46"/>
      <c r="M273" s="140"/>
      <c r="N273" s="103">
        <f>ROUNDUP((K258*I261)/(F273*1000),0)</f>
        <v>140</v>
      </c>
    </row>
    <row r="274" spans="1:14" x14ac:dyDescent="0.25">
      <c r="A274" s="695"/>
      <c r="B274" s="62" t="s">
        <v>26</v>
      </c>
      <c r="C274" s="152"/>
      <c r="D274" s="152"/>
      <c r="E274" s="29"/>
      <c r="F274" s="105">
        <f>D269*2</f>
        <v>16</v>
      </c>
      <c r="G274" s="127" t="s">
        <v>31</v>
      </c>
      <c r="H274" s="106"/>
      <c r="I274" s="61" t="s">
        <v>9</v>
      </c>
      <c r="J274" s="46"/>
      <c r="K274" s="46"/>
      <c r="L274" s="46"/>
      <c r="M274" s="27"/>
      <c r="N274" s="129">
        <f>ROUNDUP((M258/F274),0)</f>
        <v>8</v>
      </c>
    </row>
    <row r="275" spans="1:14" x14ac:dyDescent="0.25">
      <c r="A275" s="241"/>
      <c r="B275" s="101"/>
      <c r="C275" s="102"/>
      <c r="D275" s="102"/>
      <c r="E275" s="158"/>
      <c r="F275" s="87"/>
      <c r="G275" s="100"/>
      <c r="H275" s="87"/>
      <c r="I275" s="61" t="s">
        <v>143</v>
      </c>
      <c r="J275" s="46"/>
      <c r="K275" s="46"/>
      <c r="L275" s="46"/>
      <c r="M275" s="27"/>
      <c r="N275" s="129">
        <v>3</v>
      </c>
    </row>
    <row r="276" spans="1:14" ht="16.2" x14ac:dyDescent="0.25">
      <c r="A276" s="242"/>
      <c r="B276" s="724" t="s">
        <v>34</v>
      </c>
      <c r="C276" s="725"/>
      <c r="D276" s="725"/>
      <c r="E276" s="725"/>
      <c r="F276" s="725"/>
      <c r="G276" s="725"/>
      <c r="H276" s="725"/>
      <c r="I276" s="725"/>
      <c r="J276" s="725"/>
      <c r="K276" s="725"/>
      <c r="L276" s="725"/>
      <c r="M276" s="725"/>
      <c r="N276" s="704"/>
    </row>
    <row r="277" spans="1:14" ht="15.6" x14ac:dyDescent="0.3">
      <c r="A277" s="675" t="s">
        <v>60</v>
      </c>
      <c r="B277" s="76" t="s">
        <v>17</v>
      </c>
      <c r="C277" s="64"/>
      <c r="D277" s="64"/>
      <c r="E277" s="138"/>
      <c r="F277" s="138"/>
      <c r="G277" s="46"/>
      <c r="H277" s="82"/>
      <c r="I277" s="82"/>
      <c r="J277" s="82"/>
      <c r="K277" s="661" t="s">
        <v>55</v>
      </c>
      <c r="L277" s="662"/>
      <c r="M277" s="663"/>
      <c r="N277" s="15" t="s">
        <v>19</v>
      </c>
    </row>
    <row r="278" spans="1:14" ht="14.4" x14ac:dyDescent="0.3">
      <c r="A278" s="676"/>
      <c r="B278" s="61" t="s">
        <v>99</v>
      </c>
      <c r="C278" s="46"/>
      <c r="D278" s="46"/>
      <c r="E278" s="122"/>
      <c r="F278" s="46"/>
      <c r="G278" s="104">
        <f>D270+F270</f>
        <v>61.5</v>
      </c>
      <c r="H278" s="83"/>
      <c r="I278" s="46"/>
      <c r="J278" s="46" t="s">
        <v>63</v>
      </c>
      <c r="K278" s="46"/>
      <c r="L278" s="664">
        <f>catatan!$J$3</f>
        <v>100000</v>
      </c>
      <c r="M278" s="665"/>
      <c r="N278" s="32">
        <f>G278*L278</f>
        <v>6150000</v>
      </c>
    </row>
    <row r="279" spans="1:14" ht="14.4" x14ac:dyDescent="0.3">
      <c r="A279" s="676"/>
      <c r="B279" s="61" t="s">
        <v>100</v>
      </c>
      <c r="C279" s="46"/>
      <c r="D279" s="46"/>
      <c r="E279" s="46"/>
      <c r="F279" s="46"/>
      <c r="G279" s="104">
        <f>I270+M270</f>
        <v>4</v>
      </c>
      <c r="H279" s="83"/>
      <c r="I279" s="13"/>
      <c r="J279" s="13" t="s">
        <v>63</v>
      </c>
      <c r="K279" s="13"/>
      <c r="L279" s="664">
        <f>catatan!$J$3</f>
        <v>100000</v>
      </c>
      <c r="M279" s="665"/>
      <c r="N279" s="32">
        <f>G279*L279</f>
        <v>400000</v>
      </c>
    </row>
    <row r="280" spans="1:14" ht="14.4" x14ac:dyDescent="0.3">
      <c r="A280" s="677"/>
      <c r="B280" s="70" t="s">
        <v>13</v>
      </c>
      <c r="C280" s="65"/>
      <c r="D280" s="65"/>
      <c r="E280" s="46"/>
      <c r="F280" s="46"/>
      <c r="G280" s="46"/>
      <c r="H280" s="46"/>
      <c r="I280" s="46"/>
      <c r="J280" s="46"/>
      <c r="K280" s="46"/>
      <c r="L280" s="46"/>
      <c r="M280" s="84"/>
      <c r="N280" s="159">
        <f>SUM(N278:N279)</f>
        <v>6550000</v>
      </c>
    </row>
    <row r="281" spans="1:14" ht="15.6" x14ac:dyDescent="0.3">
      <c r="A281" s="666" t="s">
        <v>35</v>
      </c>
      <c r="B281" s="22" t="s">
        <v>17</v>
      </c>
      <c r="C281" s="74"/>
      <c r="D281" s="74"/>
      <c r="E281" s="138" t="s">
        <v>3</v>
      </c>
      <c r="F281" s="50"/>
      <c r="G281" s="46" t="s">
        <v>29</v>
      </c>
      <c r="H281" s="46"/>
      <c r="I281" s="46"/>
      <c r="J281" s="46"/>
      <c r="K281" s="661" t="s">
        <v>28</v>
      </c>
      <c r="L281" s="662"/>
      <c r="M281" s="663"/>
      <c r="N281" s="34" t="s">
        <v>19</v>
      </c>
    </row>
    <row r="282" spans="1:14" ht="14.4" x14ac:dyDescent="0.3">
      <c r="A282" s="667"/>
      <c r="B282" s="61" t="s">
        <v>14</v>
      </c>
      <c r="C282" s="46"/>
      <c r="D282" s="46"/>
      <c r="E282" s="109">
        <f>K258</f>
        <v>10000</v>
      </c>
      <c r="F282" s="83" t="s">
        <v>65</v>
      </c>
      <c r="G282" s="104">
        <f>D270</f>
        <v>61.5</v>
      </c>
      <c r="H282" s="83" t="s">
        <v>65</v>
      </c>
      <c r="I282" s="669">
        <f>(100%+E271)</f>
        <v>1.0900000000000001</v>
      </c>
      <c r="J282" s="670"/>
      <c r="K282" s="46"/>
      <c r="L282" s="46" t="s">
        <v>63</v>
      </c>
      <c r="M282" s="112">
        <f>catatan!$J$5</f>
        <v>30</v>
      </c>
      <c r="N282" s="32">
        <f>E282*G282*I282*M282</f>
        <v>20110500</v>
      </c>
    </row>
    <row r="283" spans="1:14" ht="14.4" x14ac:dyDescent="0.3">
      <c r="A283" s="667"/>
      <c r="B283" s="61" t="s">
        <v>15</v>
      </c>
      <c r="C283" s="46"/>
      <c r="D283" s="46"/>
      <c r="E283" s="109">
        <f>K258/J269</f>
        <v>2500</v>
      </c>
      <c r="F283" s="83" t="s">
        <v>65</v>
      </c>
      <c r="G283" s="104">
        <f>I270</f>
        <v>4</v>
      </c>
      <c r="H283" s="83" t="s">
        <v>65</v>
      </c>
      <c r="I283" s="669">
        <f>(100%+N271)</f>
        <v>1.1499999999999999</v>
      </c>
      <c r="J283" s="670"/>
      <c r="K283" s="46"/>
      <c r="L283" s="46" t="s">
        <v>63</v>
      </c>
      <c r="M283" s="112">
        <f>catatan!$J$5</f>
        <v>30</v>
      </c>
      <c r="N283" s="32">
        <f>E283*G283*I283*M283</f>
        <v>345000</v>
      </c>
    </row>
    <row r="284" spans="1:14" x14ac:dyDescent="0.25">
      <c r="A284" s="667"/>
      <c r="B284" s="77" t="s">
        <v>16</v>
      </c>
      <c r="C284" s="81"/>
      <c r="D284" s="81"/>
      <c r="E284" s="85"/>
      <c r="F284" s="80"/>
      <c r="G284" s="671" t="s">
        <v>27</v>
      </c>
      <c r="H284" s="671"/>
      <c r="I284" s="671"/>
      <c r="J284" s="138"/>
      <c r="K284" s="138"/>
      <c r="L284" s="138"/>
      <c r="M284" s="86"/>
      <c r="N284" s="32"/>
    </row>
    <row r="285" spans="1:14" ht="14.4" x14ac:dyDescent="0.3">
      <c r="A285" s="667"/>
      <c r="B285" s="141" t="s">
        <v>110</v>
      </c>
      <c r="C285" s="66"/>
      <c r="D285" s="66"/>
      <c r="E285" s="109">
        <f>K258</f>
        <v>10000</v>
      </c>
      <c r="F285" s="83" t="s">
        <v>65</v>
      </c>
      <c r="G285" s="103">
        <f>E259</f>
        <v>43.577500000000001</v>
      </c>
      <c r="H285" s="83" t="s">
        <v>65</v>
      </c>
      <c r="I285" s="113">
        <f>G259</f>
        <v>29</v>
      </c>
      <c r="J285" s="87" t="s">
        <v>63</v>
      </c>
      <c r="K285" s="114">
        <f>(100%+E271)</f>
        <v>1.0900000000000001</v>
      </c>
      <c r="L285" s="96" t="s">
        <v>63</v>
      </c>
      <c r="M285" s="115">
        <f>catatan!$J$6</f>
        <v>0.05</v>
      </c>
      <c r="N285" s="32">
        <f>E285*G285*I285*K285*M285</f>
        <v>688742.38750000019</v>
      </c>
    </row>
    <row r="286" spans="1:14" ht="14.4" x14ac:dyDescent="0.3">
      <c r="A286" s="668"/>
      <c r="B286" s="70" t="s">
        <v>20</v>
      </c>
      <c r="C286" s="65"/>
      <c r="D286" s="65"/>
      <c r="E286" s="88"/>
      <c r="F286" s="89"/>
      <c r="G286" s="46"/>
      <c r="H286" s="46"/>
      <c r="I286" s="49"/>
      <c r="J286" s="49"/>
      <c r="K286" s="49"/>
      <c r="L286" s="49"/>
      <c r="M286" s="35"/>
      <c r="N286" s="159">
        <f>SUM(N282:N285)</f>
        <v>21144242.387499999</v>
      </c>
    </row>
    <row r="287" spans="1:14" ht="15.6" x14ac:dyDescent="0.3">
      <c r="A287" s="675" t="s">
        <v>150</v>
      </c>
      <c r="B287" s="22" t="s">
        <v>17</v>
      </c>
      <c r="C287" s="21"/>
      <c r="D287" s="21"/>
      <c r="E287" s="82"/>
      <c r="F287" s="50"/>
      <c r="G287" s="138" t="s">
        <v>54</v>
      </c>
      <c r="H287" s="138"/>
      <c r="I287" s="46"/>
      <c r="J287" s="46"/>
      <c r="K287" s="661" t="s">
        <v>18</v>
      </c>
      <c r="L287" s="662"/>
      <c r="M287" s="663"/>
      <c r="N287" s="34" t="s">
        <v>19</v>
      </c>
    </row>
    <row r="288" spans="1:14" ht="14.4" x14ac:dyDescent="0.3">
      <c r="A288" s="676"/>
      <c r="B288" s="61" t="s">
        <v>57</v>
      </c>
      <c r="C288" s="46"/>
      <c r="D288" s="46"/>
      <c r="E288" s="109">
        <f>E285</f>
        <v>10000</v>
      </c>
      <c r="F288" s="83" t="s">
        <v>65</v>
      </c>
      <c r="G288" s="103">
        <f>N274</f>
        <v>8</v>
      </c>
      <c r="H288" s="83" t="s">
        <v>65</v>
      </c>
      <c r="I288" s="117">
        <f>I282</f>
        <v>1.0900000000000001</v>
      </c>
      <c r="J288" s="99" t="s">
        <v>63</v>
      </c>
      <c r="K288" s="103">
        <f>N275</f>
        <v>3</v>
      </c>
      <c r="L288" s="123" t="s">
        <v>63</v>
      </c>
      <c r="M288" s="119">
        <f>catatan!$J$7</f>
        <v>5</v>
      </c>
      <c r="N288" s="32">
        <f>E288*G288*I288*K288*M288</f>
        <v>1308000</v>
      </c>
    </row>
    <row r="289" spans="1:14" ht="14.4" x14ac:dyDescent="0.3">
      <c r="A289" s="676"/>
      <c r="B289" s="61" t="s">
        <v>58</v>
      </c>
      <c r="C289" s="46"/>
      <c r="D289" s="46"/>
      <c r="E289" s="109">
        <f>E285</f>
        <v>10000</v>
      </c>
      <c r="F289" s="83" t="s">
        <v>65</v>
      </c>
      <c r="G289" s="103">
        <f>N274</f>
        <v>8</v>
      </c>
      <c r="H289" s="83" t="s">
        <v>65</v>
      </c>
      <c r="I289" s="117">
        <f>I282</f>
        <v>1.0900000000000001</v>
      </c>
      <c r="J289" s="99"/>
      <c r="K289" s="54"/>
      <c r="L289" s="50" t="s">
        <v>63</v>
      </c>
      <c r="M289" s="120">
        <f>catatan!$J$8</f>
        <v>8</v>
      </c>
      <c r="N289" s="32">
        <f>E289*G289*I289*M289</f>
        <v>697600</v>
      </c>
    </row>
    <row r="290" spans="1:14" ht="14.4" x14ac:dyDescent="0.3">
      <c r="A290" s="676"/>
      <c r="B290" s="61" t="s">
        <v>59</v>
      </c>
      <c r="C290" s="46"/>
      <c r="D290" s="46"/>
      <c r="E290" s="109">
        <f>E289</f>
        <v>10000</v>
      </c>
      <c r="F290" s="83" t="s">
        <v>65</v>
      </c>
      <c r="G290" s="103">
        <f>G258</f>
        <v>28</v>
      </c>
      <c r="H290" s="83" t="s">
        <v>65</v>
      </c>
      <c r="I290" s="103">
        <f>N260</f>
        <v>0.57750000000000001</v>
      </c>
      <c r="J290" s="50" t="s">
        <v>63</v>
      </c>
      <c r="K290" s="108">
        <f>I282</f>
        <v>1.0900000000000001</v>
      </c>
      <c r="L290" s="90" t="s">
        <v>63</v>
      </c>
      <c r="M290" s="120">
        <f>catatan!$J$9</f>
        <v>25</v>
      </c>
      <c r="N290" s="32">
        <f>E290*G290*I290*K290*M290</f>
        <v>4406325</v>
      </c>
    </row>
    <row r="291" spans="1:14" ht="14.4" x14ac:dyDescent="0.3">
      <c r="A291" s="676"/>
      <c r="B291" s="44" t="s">
        <v>93</v>
      </c>
      <c r="C291" s="75"/>
      <c r="D291" s="75"/>
      <c r="E291" s="109">
        <f>E290</f>
        <v>10000</v>
      </c>
      <c r="F291" s="83" t="s">
        <v>65</v>
      </c>
      <c r="G291" s="104">
        <f>I261</f>
        <v>278.16956999999996</v>
      </c>
      <c r="H291" s="83" t="s">
        <v>63</v>
      </c>
      <c r="I291" s="108">
        <f>I282</f>
        <v>1.0900000000000001</v>
      </c>
      <c r="J291" s="50" t="s">
        <v>63</v>
      </c>
      <c r="K291" s="118">
        <f>catatan!$J$15</f>
        <v>350</v>
      </c>
      <c r="L291" s="90" t="s">
        <v>230</v>
      </c>
      <c r="M291" s="121">
        <v>1000</v>
      </c>
      <c r="N291" s="32">
        <f>(E291*G291*I291*K291)/M291</f>
        <v>1061216.90955</v>
      </c>
    </row>
    <row r="292" spans="1:14" ht="14.4" x14ac:dyDescent="0.3">
      <c r="A292" s="676"/>
      <c r="B292" s="141" t="s">
        <v>94</v>
      </c>
      <c r="C292" s="66"/>
      <c r="D292" s="66"/>
      <c r="E292" s="85"/>
      <c r="F292" s="85"/>
      <c r="G292" s="116">
        <f>N273</f>
        <v>140</v>
      </c>
      <c r="H292" s="83" t="s">
        <v>65</v>
      </c>
      <c r="I292" s="50"/>
      <c r="J292" s="50"/>
      <c r="K292" s="50"/>
      <c r="L292" s="664">
        <f>catatan!$J$10</f>
        <v>12500</v>
      </c>
      <c r="M292" s="678"/>
      <c r="N292" s="32">
        <f>G292*L292</f>
        <v>1750000</v>
      </c>
    </row>
    <row r="293" spans="1:14" ht="14.4" x14ac:dyDescent="0.3">
      <c r="A293" s="677"/>
      <c r="B293" s="68" t="s">
        <v>21</v>
      </c>
      <c r="C293" s="67"/>
      <c r="D293" s="67"/>
      <c r="E293" s="46"/>
      <c r="F293" s="46"/>
      <c r="G293" s="46"/>
      <c r="H293" s="46"/>
      <c r="I293" s="46"/>
      <c r="J293" s="46"/>
      <c r="K293" s="46"/>
      <c r="L293" s="46"/>
      <c r="M293" s="27"/>
      <c r="N293" s="159">
        <f>SUM(N288:N292)</f>
        <v>9223141.90955</v>
      </c>
    </row>
    <row r="294" spans="1:14" x14ac:dyDescent="0.25">
      <c r="A294" s="675" t="s">
        <v>53</v>
      </c>
      <c r="B294" s="61" t="s">
        <v>17</v>
      </c>
      <c r="C294" s="46"/>
      <c r="D294" s="46"/>
      <c r="E294" s="671" t="s">
        <v>155</v>
      </c>
      <c r="F294" s="671"/>
      <c r="G294" s="671"/>
      <c r="H294" s="50"/>
      <c r="I294" s="671" t="s">
        <v>139</v>
      </c>
      <c r="J294" s="671"/>
      <c r="K294" s="671"/>
      <c r="L294" s="671"/>
      <c r="M294" s="679"/>
      <c r="N294" s="34" t="s">
        <v>19</v>
      </c>
    </row>
    <row r="295" spans="1:14" ht="14.4" x14ac:dyDescent="0.3">
      <c r="A295" s="676"/>
      <c r="B295" s="61" t="s">
        <v>156</v>
      </c>
      <c r="C295" s="46"/>
      <c r="D295" s="46"/>
      <c r="E295" s="680">
        <f>(K258*M258*(100%+E271)*M265)/(F274*500)</f>
        <v>3177.9617625000001</v>
      </c>
      <c r="F295" s="681"/>
      <c r="G295" s="682"/>
      <c r="H295" s="83" t="s">
        <v>65</v>
      </c>
      <c r="I295" s="49"/>
      <c r="J295" s="49"/>
      <c r="K295" s="95"/>
      <c r="L295" s="683">
        <f>catatan!$J$11</f>
        <v>12500</v>
      </c>
      <c r="M295" s="684"/>
      <c r="N295" s="32">
        <f>E295*L295</f>
        <v>39724522.03125</v>
      </c>
    </row>
    <row r="296" spans="1:14" ht="14.4" x14ac:dyDescent="0.3">
      <c r="A296" s="676"/>
      <c r="B296" s="61" t="s">
        <v>157</v>
      </c>
      <c r="C296" s="75"/>
      <c r="D296" s="75"/>
      <c r="E296" s="685">
        <f>((K258*(100%+N271)*M266)/(J269*500))</f>
        <v>392.4375</v>
      </c>
      <c r="F296" s="686"/>
      <c r="G296" s="687"/>
      <c r="H296" s="83" t="s">
        <v>65</v>
      </c>
      <c r="I296" s="49"/>
      <c r="J296" s="49"/>
      <c r="K296" s="95"/>
      <c r="L296" s="683">
        <f>catatan!$J$12</f>
        <v>16000</v>
      </c>
      <c r="M296" s="684"/>
      <c r="N296" s="32">
        <f>E296*L296</f>
        <v>6279000</v>
      </c>
    </row>
    <row r="297" spans="1:14" ht="14.4" x14ac:dyDescent="0.3">
      <c r="A297" s="677"/>
      <c r="B297" s="70" t="s">
        <v>24</v>
      </c>
      <c r="C297" s="65"/>
      <c r="D297" s="65"/>
      <c r="E297" s="88"/>
      <c r="F297" s="88"/>
      <c r="G297" s="46"/>
      <c r="H297" s="46"/>
      <c r="I297" s="49"/>
      <c r="J297" s="49"/>
      <c r="K297" s="49"/>
      <c r="L297" s="49"/>
      <c r="M297" s="35"/>
      <c r="N297" s="159">
        <f>SUM(N295:N296)</f>
        <v>46003522.03125</v>
      </c>
    </row>
    <row r="298" spans="1:14" ht="14.4" x14ac:dyDescent="0.3">
      <c r="A298" s="672" t="s">
        <v>45</v>
      </c>
      <c r="B298" s="68" t="s">
        <v>47</v>
      </c>
      <c r="C298" s="67"/>
      <c r="D298" s="67"/>
      <c r="E298" s="46"/>
      <c r="F298" s="46"/>
      <c r="G298" s="46"/>
      <c r="H298" s="46"/>
      <c r="I298" s="46" t="s">
        <v>38</v>
      </c>
      <c r="J298" s="46"/>
      <c r="K298" s="46"/>
      <c r="L298" s="46"/>
      <c r="M298" s="27"/>
      <c r="N298" s="55">
        <f>N280+N286+N293+N297</f>
        <v>82920906.328299999</v>
      </c>
    </row>
    <row r="299" spans="1:14" ht="14.4" x14ac:dyDescent="0.3">
      <c r="A299" s="673"/>
      <c r="B299" s="68" t="s">
        <v>22</v>
      </c>
      <c r="C299" s="67"/>
      <c r="D299" s="67"/>
      <c r="E299" s="108">
        <f>catatan!$J$13</f>
        <v>0.1</v>
      </c>
      <c r="F299" s="90"/>
      <c r="G299" s="46"/>
      <c r="H299" s="46"/>
      <c r="I299" s="46"/>
      <c r="J299" s="46"/>
      <c r="K299" s="46"/>
      <c r="L299" s="46"/>
      <c r="M299" s="91"/>
      <c r="N299" s="33">
        <f>N298*E299</f>
        <v>8292090.6328300005</v>
      </c>
    </row>
    <row r="300" spans="1:14" ht="14.4" x14ac:dyDescent="0.3">
      <c r="A300" s="673"/>
      <c r="B300" s="68" t="s">
        <v>48</v>
      </c>
      <c r="C300" s="69"/>
      <c r="D300" s="69"/>
      <c r="E300" s="13"/>
      <c r="F300" s="92"/>
      <c r="G300" s="46"/>
      <c r="H300" s="46"/>
      <c r="I300" s="46"/>
      <c r="J300" s="46"/>
      <c r="K300" s="46"/>
      <c r="L300" s="46"/>
      <c r="M300" s="27"/>
      <c r="N300" s="36">
        <f>SUM(N298:N299)</f>
        <v>91212996.961129993</v>
      </c>
    </row>
    <row r="301" spans="1:14" ht="14.4" x14ac:dyDescent="0.3">
      <c r="A301" s="673"/>
      <c r="B301" s="70" t="s">
        <v>30</v>
      </c>
      <c r="C301" s="65"/>
      <c r="D301" s="65"/>
      <c r="E301" s="108">
        <f>catatan!$J$14</f>
        <v>0</v>
      </c>
      <c r="F301" s="90"/>
      <c r="G301" s="46"/>
      <c r="H301" s="46"/>
      <c r="I301" s="46"/>
      <c r="J301" s="46"/>
      <c r="K301" s="46"/>
      <c r="L301" s="46"/>
      <c r="M301" s="27"/>
      <c r="N301" s="36">
        <f>E301*N300</f>
        <v>0</v>
      </c>
    </row>
    <row r="302" spans="1:14" ht="14.4" x14ac:dyDescent="0.3">
      <c r="A302" s="673"/>
      <c r="B302" s="68" t="s">
        <v>49</v>
      </c>
      <c r="C302" s="67"/>
      <c r="D302" s="67"/>
      <c r="E302" s="46"/>
      <c r="F302" s="46"/>
      <c r="G302" s="46"/>
      <c r="H302" s="46"/>
      <c r="I302" s="46"/>
      <c r="J302" s="46"/>
      <c r="K302" s="46"/>
      <c r="L302" s="46"/>
      <c r="M302" s="27"/>
      <c r="N302" s="160">
        <f>SUM(N300:N301)</f>
        <v>91212996.961129993</v>
      </c>
    </row>
    <row r="303" spans="1:14" ht="14.4" x14ac:dyDescent="0.3">
      <c r="A303" s="591"/>
      <c r="B303" s="70" t="s">
        <v>50</v>
      </c>
      <c r="C303" s="65"/>
      <c r="D303" s="65"/>
      <c r="E303" s="46"/>
      <c r="F303" s="46"/>
      <c r="G303" s="46"/>
      <c r="H303" s="46"/>
      <c r="I303" s="46"/>
      <c r="J303" s="46"/>
      <c r="K303" s="46"/>
      <c r="L303" s="46"/>
      <c r="M303" s="27"/>
      <c r="N303" s="161">
        <f>N302/K258</f>
        <v>9121.2996961129993</v>
      </c>
    </row>
    <row r="304" spans="1:14" ht="14.4" x14ac:dyDescent="0.3">
      <c r="A304" s="674"/>
      <c r="B304" s="70" t="s">
        <v>61</v>
      </c>
      <c r="C304" s="65"/>
      <c r="D304" s="65"/>
      <c r="E304" s="46"/>
      <c r="F304" s="46"/>
      <c r="G304" s="46"/>
      <c r="H304" s="46"/>
      <c r="I304" s="46"/>
      <c r="J304" s="46"/>
      <c r="K304" s="46"/>
      <c r="L304" s="46"/>
      <c r="M304" s="27"/>
      <c r="N304" s="36">
        <f>N303/(M258+N258)</f>
        <v>71.821257449708654</v>
      </c>
    </row>
    <row r="312" spans="1:14" ht="15.6" x14ac:dyDescent="0.3">
      <c r="A312" s="20"/>
      <c r="B312" s="1" t="s">
        <v>127</v>
      </c>
      <c r="C312" s="693" t="s">
        <v>292</v>
      </c>
      <c r="D312" s="693"/>
      <c r="E312" s="693"/>
      <c r="F312" s="693"/>
      <c r="G312" s="693"/>
      <c r="H312" s="693"/>
      <c r="I312" s="693"/>
      <c r="J312" s="693"/>
      <c r="K312" s="693"/>
      <c r="L312" s="693"/>
      <c r="M312" s="693"/>
      <c r="N312" s="693"/>
    </row>
    <row r="313" spans="1:14" ht="15.6" x14ac:dyDescent="0.3">
      <c r="A313" s="20"/>
      <c r="B313" s="1" t="s">
        <v>126</v>
      </c>
      <c r="C313" s="498" t="s">
        <v>290</v>
      </c>
      <c r="D313" s="498"/>
      <c r="E313" s="23"/>
      <c r="F313" s="23"/>
      <c r="G313" s="23"/>
      <c r="H313" s="23"/>
      <c r="I313" s="23"/>
      <c r="J313" s="23"/>
      <c r="K313" s="23"/>
      <c r="L313" s="23"/>
      <c r="M313" s="23"/>
      <c r="N313" s="23"/>
    </row>
    <row r="314" spans="1:14" ht="15.6" x14ac:dyDescent="0.3">
      <c r="A314" s="137" t="s">
        <v>125</v>
      </c>
      <c r="B314" s="137"/>
      <c r="C314" s="498" t="s">
        <v>291</v>
      </c>
      <c r="D314" s="498"/>
      <c r="E314" s="23"/>
      <c r="F314" s="23"/>
      <c r="G314" s="23"/>
      <c r="H314" s="23"/>
      <c r="I314" s="23"/>
      <c r="J314" s="23"/>
      <c r="K314" s="23"/>
      <c r="L314" s="23"/>
      <c r="M314" s="23"/>
      <c r="N314" s="499"/>
    </row>
    <row r="315" spans="1:14" ht="15.6" x14ac:dyDescent="0.3">
      <c r="A315" s="137"/>
      <c r="B315" s="137"/>
      <c r="C315" s="1"/>
      <c r="D315" s="1"/>
      <c r="E315" s="20"/>
      <c r="F315" s="20"/>
      <c r="G315" s="20"/>
      <c r="H315" s="20"/>
      <c r="I315" s="20"/>
      <c r="J315" s="20"/>
      <c r="K315" s="20"/>
      <c r="L315" s="20"/>
      <c r="M315" s="20"/>
    </row>
    <row r="316" spans="1:14" ht="15.6" x14ac:dyDescent="0.25">
      <c r="A316" s="693" t="s">
        <v>234</v>
      </c>
      <c r="B316" s="693"/>
      <c r="C316" s="693"/>
      <c r="D316" s="693"/>
      <c r="E316" s="693"/>
      <c r="F316" s="693"/>
      <c r="G316" s="693"/>
      <c r="H316" s="693"/>
      <c r="I316" s="693"/>
      <c r="J316" s="693"/>
      <c r="K316" s="693"/>
      <c r="L316" s="693"/>
      <c r="M316" s="693"/>
      <c r="N316" s="693"/>
    </row>
    <row r="317" spans="1:14" ht="15.6" x14ac:dyDescent="0.25">
      <c r="A317" s="137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</row>
    <row r="318" spans="1:14" ht="15.6" x14ac:dyDescent="0.25">
      <c r="A318" s="694" t="s">
        <v>109</v>
      </c>
      <c r="B318" s="61" t="s">
        <v>56</v>
      </c>
      <c r="C318" s="46"/>
      <c r="D318" s="46"/>
      <c r="E318" s="696" t="s">
        <v>296</v>
      </c>
      <c r="F318" s="697"/>
      <c r="G318" s="697"/>
      <c r="H318" s="697"/>
      <c r="I318" s="697"/>
      <c r="J318" s="697"/>
      <c r="K318" s="697"/>
      <c r="L318" s="697"/>
      <c r="M318" s="697"/>
      <c r="N318" s="27"/>
    </row>
    <row r="319" spans="1:14" ht="14.4" x14ac:dyDescent="0.25">
      <c r="A319" s="695"/>
      <c r="B319" s="61" t="s">
        <v>0</v>
      </c>
      <c r="C319" s="46"/>
      <c r="D319" s="238"/>
      <c r="E319" s="246" t="s">
        <v>1</v>
      </c>
      <c r="F319" s="15"/>
      <c r="G319" s="698" t="s">
        <v>2</v>
      </c>
      <c r="H319" s="699"/>
      <c r="I319" s="13"/>
      <c r="J319" s="708" t="s">
        <v>3</v>
      </c>
      <c r="K319" s="704"/>
      <c r="L319" s="709" t="s">
        <v>4</v>
      </c>
      <c r="M319" s="704"/>
      <c r="N319" s="28" t="s">
        <v>41</v>
      </c>
    </row>
    <row r="320" spans="1:14" ht="14.4" x14ac:dyDescent="0.3">
      <c r="A320" s="695"/>
      <c r="B320" s="93"/>
      <c r="C320" s="128" t="s">
        <v>95</v>
      </c>
      <c r="D320" s="234"/>
      <c r="E320" s="103">
        <f>IF(C320="A4",21,IF(C320="B5",17.6,14.8))</f>
        <v>21</v>
      </c>
      <c r="F320" s="30" t="s">
        <v>63</v>
      </c>
      <c r="G320" s="103">
        <v>28</v>
      </c>
      <c r="H320" s="93"/>
      <c r="I320" s="80"/>
      <c r="J320" s="94"/>
      <c r="K320" s="236">
        <v>10000</v>
      </c>
      <c r="L320" s="143"/>
      <c r="M320" s="128">
        <v>128</v>
      </c>
      <c r="N320" s="103">
        <v>4</v>
      </c>
    </row>
    <row r="321" spans="1:14" ht="14.4" x14ac:dyDescent="0.25">
      <c r="A321" s="695"/>
      <c r="B321" s="73" t="s">
        <v>25</v>
      </c>
      <c r="C321" s="150"/>
      <c r="D321" s="149"/>
      <c r="E321" s="132">
        <f>(E320*2)+1+N322</f>
        <v>43.6</v>
      </c>
      <c r="F321" s="30" t="s">
        <v>63</v>
      </c>
      <c r="G321" s="128">
        <f>G320+1</f>
        <v>29</v>
      </c>
      <c r="H321" s="129" t="s">
        <v>42</v>
      </c>
      <c r="I321" s="9" t="s">
        <v>159</v>
      </c>
      <c r="K321" s="272">
        <f>(E320*2)+N322</f>
        <v>42.6</v>
      </c>
      <c r="L321" s="237" t="s">
        <v>63</v>
      </c>
      <c r="M321" s="155">
        <f>G320</f>
        <v>28</v>
      </c>
      <c r="N321" s="135" t="s">
        <v>42</v>
      </c>
    </row>
    <row r="322" spans="1:14" ht="14.4" x14ac:dyDescent="0.25">
      <c r="A322" s="695"/>
      <c r="B322" s="710" t="s">
        <v>69</v>
      </c>
      <c r="C322" s="711"/>
      <c r="D322" s="149"/>
      <c r="E322" s="130" t="s">
        <v>6</v>
      </c>
      <c r="F322" s="78"/>
      <c r="G322" s="698" t="s">
        <v>7</v>
      </c>
      <c r="H322" s="699"/>
      <c r="I322" s="15" t="s">
        <v>12</v>
      </c>
      <c r="J322" s="136"/>
      <c r="K322" s="714" t="s">
        <v>158</v>
      </c>
      <c r="L322" s="714"/>
      <c r="M322" s="715"/>
      <c r="N322" s="716">
        <f>((M320*0.09)/(2*10))+((0.12*2)/10)</f>
        <v>0.6</v>
      </c>
    </row>
    <row r="323" spans="1:14" ht="14.4" x14ac:dyDescent="0.25">
      <c r="A323" s="695"/>
      <c r="B323" s="712"/>
      <c r="C323" s="713"/>
      <c r="D323" s="151"/>
      <c r="E323" s="104">
        <f>(E320*G320*M320*E326)/(2*100*100)</f>
        <v>263.42399999999998</v>
      </c>
      <c r="F323" s="79"/>
      <c r="G323" s="105">
        <f>(K321*M321*M326)/(100*100)</f>
        <v>25.0488</v>
      </c>
      <c r="H323" s="106"/>
      <c r="I323" s="106">
        <f>E323+G323</f>
        <v>288.47280000000001</v>
      </c>
      <c r="J323" s="144"/>
      <c r="K323" s="718" t="s">
        <v>67</v>
      </c>
      <c r="L323" s="719"/>
      <c r="M323" s="720"/>
      <c r="N323" s="717"/>
    </row>
    <row r="324" spans="1:14" x14ac:dyDescent="0.25">
      <c r="A324" s="695"/>
      <c r="B324" s="721" t="s">
        <v>5</v>
      </c>
      <c r="C324" s="722"/>
      <c r="D324" s="722"/>
      <c r="E324" s="722"/>
      <c r="F324" s="722"/>
      <c r="G324" s="722"/>
      <c r="H324" s="722"/>
      <c r="I324" s="722"/>
      <c r="J324" s="722"/>
      <c r="K324" s="722"/>
      <c r="L324" s="722"/>
      <c r="M324" s="722"/>
      <c r="N324" s="723"/>
    </row>
    <row r="325" spans="1:14" x14ac:dyDescent="0.25">
      <c r="A325" s="695"/>
      <c r="B325" s="688" t="s">
        <v>6</v>
      </c>
      <c r="C325" s="689"/>
      <c r="D325" s="689"/>
      <c r="E325" s="689"/>
      <c r="F325" s="689"/>
      <c r="G325" s="690"/>
      <c r="H325" s="139"/>
      <c r="I325" s="691" t="s">
        <v>7</v>
      </c>
      <c r="J325" s="691"/>
      <c r="K325" s="691"/>
      <c r="L325" s="691"/>
      <c r="M325" s="691"/>
      <c r="N325" s="692"/>
    </row>
    <row r="326" spans="1:14" x14ac:dyDescent="0.25">
      <c r="A326" s="695"/>
      <c r="B326" s="62" t="s">
        <v>46</v>
      </c>
      <c r="C326" s="152"/>
      <c r="D326" s="27"/>
      <c r="E326" s="132">
        <v>70</v>
      </c>
      <c r="F326" s="157" t="s">
        <v>73</v>
      </c>
      <c r="G326" s="156"/>
      <c r="H326" s="729" t="s">
        <v>52</v>
      </c>
      <c r="I326" s="671"/>
      <c r="J326" s="671"/>
      <c r="K326" s="671"/>
      <c r="L326" s="671"/>
      <c r="M326" s="132">
        <v>210</v>
      </c>
      <c r="N326" s="135" t="s">
        <v>73</v>
      </c>
    </row>
    <row r="327" spans="1:14" ht="14.4" x14ac:dyDescent="0.25">
      <c r="A327" s="695"/>
      <c r="B327" s="730" t="s">
        <v>68</v>
      </c>
      <c r="C327" s="714"/>
      <c r="D327" s="142"/>
      <c r="E327" s="732" t="s">
        <v>132</v>
      </c>
      <c r="F327" s="725"/>
      <c r="G327" s="704"/>
      <c r="H327" s="733" t="s">
        <v>133</v>
      </c>
      <c r="I327" s="719"/>
      <c r="J327" s="719"/>
      <c r="K327" s="719"/>
      <c r="L327" s="719"/>
      <c r="M327" s="132">
        <f>(E328*F328*E326*500)/(100*100*1000)</f>
        <v>18.963000000000001</v>
      </c>
      <c r="N327" s="135" t="s">
        <v>131</v>
      </c>
    </row>
    <row r="328" spans="1:14" x14ac:dyDescent="0.25">
      <c r="A328" s="695"/>
      <c r="B328" s="731"/>
      <c r="C328" s="719"/>
      <c r="D328" s="151"/>
      <c r="E328" s="133">
        <f>IF(C320="B5",54.6,63)</f>
        <v>63</v>
      </c>
      <c r="F328" s="734">
        <f>IF(C320="B5",72,86)</f>
        <v>86</v>
      </c>
      <c r="G328" s="735"/>
      <c r="H328" s="734">
        <f>IF(C320="B5",79,65)</f>
        <v>65</v>
      </c>
      <c r="I328" s="736"/>
      <c r="J328" s="128"/>
      <c r="K328" s="132">
        <f>IF(H328=79,109,100)</f>
        <v>100</v>
      </c>
      <c r="L328" s="128"/>
      <c r="M328" s="132">
        <f>(H328*K328*M326*500)/(100*100*1000)</f>
        <v>68.25</v>
      </c>
      <c r="N328" s="111" t="s">
        <v>130</v>
      </c>
    </row>
    <row r="329" spans="1:14" ht="14.4" x14ac:dyDescent="0.3">
      <c r="A329" s="695"/>
      <c r="B329" s="726" t="s">
        <v>66</v>
      </c>
      <c r="C329" s="727"/>
      <c r="D329" s="727"/>
      <c r="E329" s="727"/>
      <c r="F329" s="727"/>
      <c r="G329" s="727"/>
      <c r="H329" s="727"/>
      <c r="I329" s="727"/>
      <c r="J329" s="727"/>
      <c r="K329" s="727"/>
      <c r="L329" s="727"/>
      <c r="M329" s="727"/>
      <c r="N329" s="728"/>
    </row>
    <row r="330" spans="1:14" ht="14.4" x14ac:dyDescent="0.25">
      <c r="A330" s="695"/>
      <c r="B330" s="72" t="s">
        <v>8</v>
      </c>
      <c r="C330" s="71"/>
      <c r="D330" s="240">
        <v>4</v>
      </c>
      <c r="E330" s="737" t="s">
        <v>153</v>
      </c>
      <c r="F330" s="701"/>
      <c r="G330" s="701"/>
      <c r="H330" s="61"/>
      <c r="I330" s="48" t="s">
        <v>23</v>
      </c>
      <c r="J330" s="47"/>
      <c r="K330" s="48"/>
      <c r="L330" s="48"/>
      <c r="M330" s="239">
        <v>4</v>
      </c>
      <c r="N330" s="135" t="s">
        <v>231</v>
      </c>
    </row>
    <row r="331" spans="1:14" ht="14.4" x14ac:dyDescent="0.25">
      <c r="A331" s="695"/>
      <c r="B331" s="61" t="s">
        <v>32</v>
      </c>
      <c r="C331" s="27"/>
      <c r="D331" s="132">
        <f>IF(C320="A4",8,IF(C320="A5",16,IF(C320="B5",8)))</f>
        <v>8</v>
      </c>
      <c r="E331" s="129" t="s">
        <v>31</v>
      </c>
      <c r="F331" s="61" t="s">
        <v>154</v>
      </c>
      <c r="G331" s="13"/>
      <c r="H331" s="153"/>
      <c r="I331" s="147" t="s">
        <v>129</v>
      </c>
      <c r="J331" s="126">
        <f>IF($C$9="A5",8,4)</f>
        <v>4</v>
      </c>
      <c r="K331" s="125" t="s">
        <v>7</v>
      </c>
      <c r="L331" s="700" t="s">
        <v>154</v>
      </c>
      <c r="M331" s="701"/>
      <c r="N331" s="702"/>
    </row>
    <row r="332" spans="1:14" ht="14.4" x14ac:dyDescent="0.3">
      <c r="A332" s="695"/>
      <c r="B332" s="61" t="s">
        <v>29</v>
      </c>
      <c r="C332" s="27"/>
      <c r="D332" s="105">
        <f>(M320/D331)*D330</f>
        <v>64</v>
      </c>
      <c r="E332" s="106" t="s">
        <v>33</v>
      </c>
      <c r="F332" s="110">
        <f>IF(K320&gt;=50000,((K320-50000)/50000)*D330,0)</f>
        <v>0</v>
      </c>
      <c r="G332" s="703" t="s">
        <v>33</v>
      </c>
      <c r="H332" s="704"/>
      <c r="I332" s="105">
        <f>M330</f>
        <v>4</v>
      </c>
      <c r="J332" s="738" t="s">
        <v>33</v>
      </c>
      <c r="K332" s="678"/>
      <c r="L332" s="132"/>
      <c r="M332" s="110">
        <f>IF(E345&gt;=50000,((E345-50000)/50000)*M330,0)</f>
        <v>0</v>
      </c>
      <c r="N332" s="135" t="s">
        <v>33</v>
      </c>
    </row>
    <row r="333" spans="1:14" x14ac:dyDescent="0.25">
      <c r="A333" s="695"/>
      <c r="B333" s="61" t="s">
        <v>70</v>
      </c>
      <c r="C333" s="46"/>
      <c r="D333" s="46"/>
      <c r="E333" s="108">
        <f>IF(K320&lt;=600,25%,IF(K320&lt;=1000,20%,IF(K320&lt;=3000,15%,IF(K320&lt;=5000,10%,IF(K320&lt;=10000,9%,IF(K320&lt;=20000,8%,IF(K320&lt;=35000,7%,IF(K320&lt;=50000,6%,IF(K320&lt;=70000,5%,IF(K320&lt;=100000,4%,3%))))))))))</f>
        <v>0.09</v>
      </c>
      <c r="F333" s="46"/>
      <c r="G333" s="148"/>
      <c r="H333" s="46"/>
      <c r="J333" s="46"/>
      <c r="K333" s="61" t="s">
        <v>152</v>
      </c>
      <c r="L333" s="138"/>
      <c r="M333" s="45"/>
      <c r="N333" s="108">
        <f>IF(E345&lt;=600,25%,IF(E345&lt;=1000,20%,IF(E345&lt;=3000,15%,IF(E345&lt;=5000,10%,IF(E345&lt;=10000,9%,IF(E345&lt;=20000,8%,IF(E345&lt;=35000,7%,IF(E345&lt;=50000,6%,IF(E345&lt;=70000,5%,IF(E345&lt;=100000,4%,3%))))))))))</f>
        <v>0.15</v>
      </c>
    </row>
    <row r="334" spans="1:14" ht="14.4" x14ac:dyDescent="0.25">
      <c r="A334" s="695"/>
      <c r="B334" s="61" t="s">
        <v>10</v>
      </c>
      <c r="C334" s="46"/>
      <c r="D334" s="46"/>
      <c r="E334" s="705" t="s">
        <v>151</v>
      </c>
      <c r="F334" s="706"/>
      <c r="G334" s="706"/>
      <c r="H334" s="706"/>
      <c r="I334" s="706"/>
      <c r="J334" s="706"/>
      <c r="K334" s="706"/>
      <c r="L334" s="706"/>
      <c r="M334" s="707"/>
      <c r="N334" s="149"/>
    </row>
    <row r="335" spans="1:14" x14ac:dyDescent="0.25">
      <c r="A335" s="695"/>
      <c r="B335" s="31" t="s">
        <v>71</v>
      </c>
      <c r="C335" s="63"/>
      <c r="D335" s="63"/>
      <c r="E335" s="27"/>
      <c r="F335" s="143">
        <v>20</v>
      </c>
      <c r="G335" s="124" t="s">
        <v>43</v>
      </c>
      <c r="H335" s="111"/>
      <c r="I335" s="61" t="s">
        <v>11</v>
      </c>
      <c r="J335" s="46"/>
      <c r="K335" s="46"/>
      <c r="L335" s="46"/>
      <c r="M335" s="140"/>
      <c r="N335" s="103">
        <f>ROUNDUP((K320*I323)/(F335*1000),0)</f>
        <v>145</v>
      </c>
    </row>
    <row r="336" spans="1:14" x14ac:dyDescent="0.25">
      <c r="A336" s="695"/>
      <c r="B336" s="62" t="s">
        <v>26</v>
      </c>
      <c r="C336" s="152"/>
      <c r="D336" s="152"/>
      <c r="E336" s="29"/>
      <c r="F336" s="105">
        <f>D331*2</f>
        <v>16</v>
      </c>
      <c r="G336" s="127" t="s">
        <v>31</v>
      </c>
      <c r="H336" s="106"/>
      <c r="I336" s="61" t="s">
        <v>9</v>
      </c>
      <c r="J336" s="46"/>
      <c r="K336" s="46"/>
      <c r="L336" s="46"/>
      <c r="M336" s="27"/>
      <c r="N336" s="129">
        <f>ROUNDUP((M320/F336),0)</f>
        <v>8</v>
      </c>
    </row>
    <row r="337" spans="1:14" x14ac:dyDescent="0.25">
      <c r="A337" s="241"/>
      <c r="B337" s="101"/>
      <c r="C337" s="102"/>
      <c r="D337" s="102"/>
      <c r="E337" s="158"/>
      <c r="F337" s="87"/>
      <c r="G337" s="100"/>
      <c r="H337" s="87"/>
      <c r="I337" s="61" t="s">
        <v>143</v>
      </c>
      <c r="J337" s="46"/>
      <c r="K337" s="46"/>
      <c r="L337" s="46"/>
      <c r="M337" s="27"/>
      <c r="N337" s="129">
        <v>3</v>
      </c>
    </row>
    <row r="338" spans="1:14" ht="16.2" x14ac:dyDescent="0.25">
      <c r="A338" s="242"/>
      <c r="B338" s="724" t="s">
        <v>34</v>
      </c>
      <c r="C338" s="725"/>
      <c r="D338" s="725"/>
      <c r="E338" s="725"/>
      <c r="F338" s="725"/>
      <c r="G338" s="725"/>
      <c r="H338" s="725"/>
      <c r="I338" s="725"/>
      <c r="J338" s="725"/>
      <c r="K338" s="725"/>
      <c r="L338" s="725"/>
      <c r="M338" s="725"/>
      <c r="N338" s="704"/>
    </row>
    <row r="339" spans="1:14" ht="15.6" x14ac:dyDescent="0.3">
      <c r="A339" s="675" t="s">
        <v>60</v>
      </c>
      <c r="B339" s="76" t="s">
        <v>17</v>
      </c>
      <c r="C339" s="64"/>
      <c r="D339" s="64"/>
      <c r="E339" s="138"/>
      <c r="F339" s="138"/>
      <c r="G339" s="46"/>
      <c r="H339" s="82"/>
      <c r="I339" s="82"/>
      <c r="J339" s="82"/>
      <c r="K339" s="661" t="s">
        <v>55</v>
      </c>
      <c r="L339" s="662"/>
      <c r="M339" s="663"/>
      <c r="N339" s="15" t="s">
        <v>19</v>
      </c>
    </row>
    <row r="340" spans="1:14" ht="14.4" x14ac:dyDescent="0.3">
      <c r="A340" s="676"/>
      <c r="B340" s="61" t="s">
        <v>99</v>
      </c>
      <c r="C340" s="46"/>
      <c r="D340" s="46"/>
      <c r="E340" s="122"/>
      <c r="F340" s="46"/>
      <c r="G340" s="104">
        <f>D332+F332</f>
        <v>64</v>
      </c>
      <c r="H340" s="83"/>
      <c r="I340" s="46"/>
      <c r="J340" s="46" t="s">
        <v>63</v>
      </c>
      <c r="K340" s="46"/>
      <c r="L340" s="664">
        <f>catatan!$J$3</f>
        <v>100000</v>
      </c>
      <c r="M340" s="665"/>
      <c r="N340" s="32">
        <f>G340*L340</f>
        <v>6400000</v>
      </c>
    </row>
    <row r="341" spans="1:14" ht="14.4" x14ac:dyDescent="0.3">
      <c r="A341" s="676"/>
      <c r="B341" s="61" t="s">
        <v>100</v>
      </c>
      <c r="C341" s="46"/>
      <c r="D341" s="46"/>
      <c r="E341" s="46"/>
      <c r="F341" s="46"/>
      <c r="G341" s="104">
        <f>I332+M332</f>
        <v>4</v>
      </c>
      <c r="H341" s="83"/>
      <c r="I341" s="13"/>
      <c r="J341" s="13" t="s">
        <v>63</v>
      </c>
      <c r="K341" s="13"/>
      <c r="L341" s="664">
        <f>catatan!$J$3</f>
        <v>100000</v>
      </c>
      <c r="M341" s="665"/>
      <c r="N341" s="32">
        <f>G341*L341</f>
        <v>400000</v>
      </c>
    </row>
    <row r="342" spans="1:14" ht="14.4" x14ac:dyDescent="0.3">
      <c r="A342" s="677"/>
      <c r="B342" s="70" t="s">
        <v>13</v>
      </c>
      <c r="C342" s="65"/>
      <c r="D342" s="65"/>
      <c r="E342" s="46"/>
      <c r="F342" s="46"/>
      <c r="G342" s="46"/>
      <c r="H342" s="46"/>
      <c r="I342" s="46"/>
      <c r="J342" s="46"/>
      <c r="K342" s="46"/>
      <c r="L342" s="46"/>
      <c r="M342" s="84"/>
      <c r="N342" s="159">
        <f>SUM(N340:N341)</f>
        <v>6800000</v>
      </c>
    </row>
    <row r="343" spans="1:14" ht="15.6" x14ac:dyDescent="0.3">
      <c r="A343" s="666" t="s">
        <v>35</v>
      </c>
      <c r="B343" s="22" t="s">
        <v>17</v>
      </c>
      <c r="C343" s="74"/>
      <c r="D343" s="74"/>
      <c r="E343" s="138" t="s">
        <v>3</v>
      </c>
      <c r="F343" s="50"/>
      <c r="G343" s="46" t="s">
        <v>29</v>
      </c>
      <c r="H343" s="46"/>
      <c r="I343" s="46"/>
      <c r="J343" s="46"/>
      <c r="K343" s="661" t="s">
        <v>28</v>
      </c>
      <c r="L343" s="662"/>
      <c r="M343" s="663"/>
      <c r="N343" s="34" t="s">
        <v>19</v>
      </c>
    </row>
    <row r="344" spans="1:14" ht="14.4" x14ac:dyDescent="0.3">
      <c r="A344" s="667"/>
      <c r="B344" s="61" t="s">
        <v>14</v>
      </c>
      <c r="C344" s="46"/>
      <c r="D344" s="46"/>
      <c r="E344" s="109">
        <f>K320</f>
        <v>10000</v>
      </c>
      <c r="F344" s="83" t="s">
        <v>65</v>
      </c>
      <c r="G344" s="104">
        <f>D332</f>
        <v>64</v>
      </c>
      <c r="H344" s="83" t="s">
        <v>65</v>
      </c>
      <c r="I344" s="669">
        <f>(100%+E333)</f>
        <v>1.0900000000000001</v>
      </c>
      <c r="J344" s="670"/>
      <c r="K344" s="46"/>
      <c r="L344" s="46" t="s">
        <v>63</v>
      </c>
      <c r="M344" s="112">
        <f>catatan!$J$5</f>
        <v>30</v>
      </c>
      <c r="N344" s="32">
        <f>E344*G344*I344*M344</f>
        <v>20928000</v>
      </c>
    </row>
    <row r="345" spans="1:14" ht="14.4" x14ac:dyDescent="0.3">
      <c r="A345" s="667"/>
      <c r="B345" s="61" t="s">
        <v>15</v>
      </c>
      <c r="C345" s="46"/>
      <c r="D345" s="46"/>
      <c r="E345" s="109">
        <f>K320/J331</f>
        <v>2500</v>
      </c>
      <c r="F345" s="83" t="s">
        <v>65</v>
      </c>
      <c r="G345" s="104">
        <f>I332</f>
        <v>4</v>
      </c>
      <c r="H345" s="83" t="s">
        <v>65</v>
      </c>
      <c r="I345" s="669">
        <f>(100%+N333)</f>
        <v>1.1499999999999999</v>
      </c>
      <c r="J345" s="670"/>
      <c r="K345" s="46"/>
      <c r="L345" s="46" t="s">
        <v>63</v>
      </c>
      <c r="M345" s="112">
        <f>catatan!$J$5</f>
        <v>30</v>
      </c>
      <c r="N345" s="32">
        <f>E345*G345*I345*M345</f>
        <v>345000</v>
      </c>
    </row>
    <row r="346" spans="1:14" x14ac:dyDescent="0.25">
      <c r="A346" s="667"/>
      <c r="B346" s="77" t="s">
        <v>16</v>
      </c>
      <c r="C346" s="81"/>
      <c r="D346" s="81"/>
      <c r="E346" s="85"/>
      <c r="F346" s="80"/>
      <c r="G346" s="671" t="s">
        <v>27</v>
      </c>
      <c r="H346" s="671"/>
      <c r="I346" s="671"/>
      <c r="J346" s="138"/>
      <c r="K346" s="138"/>
      <c r="L346" s="138"/>
      <c r="M346" s="86"/>
      <c r="N346" s="32"/>
    </row>
    <row r="347" spans="1:14" ht="14.4" x14ac:dyDescent="0.3">
      <c r="A347" s="667"/>
      <c r="B347" s="141" t="s">
        <v>110</v>
      </c>
      <c r="C347" s="66"/>
      <c r="D347" s="66"/>
      <c r="E347" s="109">
        <f>K320</f>
        <v>10000</v>
      </c>
      <c r="F347" s="83" t="s">
        <v>65</v>
      </c>
      <c r="G347" s="103">
        <f>E321</f>
        <v>43.6</v>
      </c>
      <c r="H347" s="83" t="s">
        <v>65</v>
      </c>
      <c r="I347" s="113">
        <f>G321</f>
        <v>29</v>
      </c>
      <c r="J347" s="87" t="s">
        <v>63</v>
      </c>
      <c r="K347" s="114">
        <f>(100%+E333)</f>
        <v>1.0900000000000001</v>
      </c>
      <c r="L347" s="96" t="s">
        <v>63</v>
      </c>
      <c r="M347" s="115">
        <f>catatan!$J$6</f>
        <v>0.05</v>
      </c>
      <c r="N347" s="32">
        <f>E347*G347*I347*K347*M347</f>
        <v>689098.00000000012</v>
      </c>
    </row>
    <row r="348" spans="1:14" ht="14.4" x14ac:dyDescent="0.3">
      <c r="A348" s="668"/>
      <c r="B348" s="70" t="s">
        <v>20</v>
      </c>
      <c r="C348" s="65"/>
      <c r="D348" s="65"/>
      <c r="E348" s="88"/>
      <c r="F348" s="89"/>
      <c r="G348" s="46"/>
      <c r="H348" s="46"/>
      <c r="I348" s="49"/>
      <c r="J348" s="49"/>
      <c r="K348" s="49"/>
      <c r="L348" s="49"/>
      <c r="M348" s="35"/>
      <c r="N348" s="159">
        <f>SUM(N344:N347)</f>
        <v>21962098</v>
      </c>
    </row>
    <row r="349" spans="1:14" ht="15.6" x14ac:dyDescent="0.3">
      <c r="A349" s="675" t="s">
        <v>150</v>
      </c>
      <c r="B349" s="22" t="s">
        <v>17</v>
      </c>
      <c r="C349" s="21"/>
      <c r="D349" s="21"/>
      <c r="E349" s="82"/>
      <c r="F349" s="50"/>
      <c r="G349" s="138" t="s">
        <v>54</v>
      </c>
      <c r="H349" s="138"/>
      <c r="I349" s="46"/>
      <c r="J349" s="46"/>
      <c r="K349" s="661" t="s">
        <v>18</v>
      </c>
      <c r="L349" s="662"/>
      <c r="M349" s="663"/>
      <c r="N349" s="34" t="s">
        <v>19</v>
      </c>
    </row>
    <row r="350" spans="1:14" ht="14.4" x14ac:dyDescent="0.3">
      <c r="A350" s="676"/>
      <c r="B350" s="61" t="s">
        <v>57</v>
      </c>
      <c r="C350" s="46"/>
      <c r="D350" s="46"/>
      <c r="E350" s="109">
        <f>E347</f>
        <v>10000</v>
      </c>
      <c r="F350" s="83" t="s">
        <v>65</v>
      </c>
      <c r="G350" s="103">
        <f>N336</f>
        <v>8</v>
      </c>
      <c r="H350" s="83" t="s">
        <v>65</v>
      </c>
      <c r="I350" s="117">
        <f>I344</f>
        <v>1.0900000000000001</v>
      </c>
      <c r="J350" s="99" t="s">
        <v>63</v>
      </c>
      <c r="K350" s="103">
        <f>N337</f>
        <v>3</v>
      </c>
      <c r="L350" s="123" t="s">
        <v>63</v>
      </c>
      <c r="M350" s="119">
        <f>catatan!$J$7</f>
        <v>5</v>
      </c>
      <c r="N350" s="32">
        <f>E350*G350*I350*K350*M350</f>
        <v>1308000</v>
      </c>
    </row>
    <row r="351" spans="1:14" ht="14.4" x14ac:dyDescent="0.3">
      <c r="A351" s="676"/>
      <c r="B351" s="61" t="s">
        <v>58</v>
      </c>
      <c r="C351" s="46"/>
      <c r="D351" s="46"/>
      <c r="E351" s="109">
        <f>E347</f>
        <v>10000</v>
      </c>
      <c r="F351" s="83" t="s">
        <v>65</v>
      </c>
      <c r="G351" s="103">
        <f>N336</f>
        <v>8</v>
      </c>
      <c r="H351" s="83" t="s">
        <v>65</v>
      </c>
      <c r="I351" s="117">
        <f>I344</f>
        <v>1.0900000000000001</v>
      </c>
      <c r="J351" s="99"/>
      <c r="K351" s="54"/>
      <c r="L351" s="50" t="s">
        <v>63</v>
      </c>
      <c r="M351" s="120">
        <f>catatan!$J$8</f>
        <v>8</v>
      </c>
      <c r="N351" s="32">
        <f>E351*G351*I351*M351</f>
        <v>697600</v>
      </c>
    </row>
    <row r="352" spans="1:14" ht="14.4" x14ac:dyDescent="0.3">
      <c r="A352" s="676"/>
      <c r="B352" s="61" t="s">
        <v>59</v>
      </c>
      <c r="C352" s="46"/>
      <c r="D352" s="46"/>
      <c r="E352" s="109">
        <f>E351</f>
        <v>10000</v>
      </c>
      <c r="F352" s="83" t="s">
        <v>65</v>
      </c>
      <c r="G352" s="103">
        <f>G320</f>
        <v>28</v>
      </c>
      <c r="H352" s="83" t="s">
        <v>65</v>
      </c>
      <c r="I352" s="103">
        <f>N322</f>
        <v>0.6</v>
      </c>
      <c r="J352" s="50" t="s">
        <v>63</v>
      </c>
      <c r="K352" s="108">
        <f>I344</f>
        <v>1.0900000000000001</v>
      </c>
      <c r="L352" s="90" t="s">
        <v>63</v>
      </c>
      <c r="M352" s="120">
        <f>catatan!$J$9</f>
        <v>25</v>
      </c>
      <c r="N352" s="32">
        <f>E352*G352*I352*K352*M352</f>
        <v>4578000</v>
      </c>
    </row>
    <row r="353" spans="1:14" ht="14.4" x14ac:dyDescent="0.3">
      <c r="A353" s="676"/>
      <c r="B353" s="44" t="s">
        <v>93</v>
      </c>
      <c r="C353" s="75"/>
      <c r="D353" s="75"/>
      <c r="E353" s="109">
        <f>E352</f>
        <v>10000</v>
      </c>
      <c r="F353" s="83" t="s">
        <v>65</v>
      </c>
      <c r="G353" s="104">
        <f>I323</f>
        <v>288.47280000000001</v>
      </c>
      <c r="H353" s="83" t="s">
        <v>63</v>
      </c>
      <c r="I353" s="108">
        <f>I344</f>
        <v>1.0900000000000001</v>
      </c>
      <c r="J353" s="50" t="s">
        <v>63</v>
      </c>
      <c r="K353" s="118">
        <f>catatan!$J$15</f>
        <v>350</v>
      </c>
      <c r="L353" s="90" t="s">
        <v>230</v>
      </c>
      <c r="M353" s="121">
        <v>1000</v>
      </c>
      <c r="N353" s="32">
        <f>(E353*G353*I353*K353)/M353</f>
        <v>1100523.7320000001</v>
      </c>
    </row>
    <row r="354" spans="1:14" ht="14.4" x14ac:dyDescent="0.3">
      <c r="A354" s="676"/>
      <c r="B354" s="141" t="s">
        <v>94</v>
      </c>
      <c r="C354" s="66"/>
      <c r="D354" s="66"/>
      <c r="E354" s="85"/>
      <c r="F354" s="85"/>
      <c r="G354" s="116">
        <f>N335</f>
        <v>145</v>
      </c>
      <c r="H354" s="83" t="s">
        <v>65</v>
      </c>
      <c r="I354" s="50"/>
      <c r="J354" s="50"/>
      <c r="K354" s="50"/>
      <c r="L354" s="664">
        <f>catatan!$J$10</f>
        <v>12500</v>
      </c>
      <c r="M354" s="678"/>
      <c r="N354" s="32">
        <f>G354*L354</f>
        <v>1812500</v>
      </c>
    </row>
    <row r="355" spans="1:14" ht="14.4" x14ac:dyDescent="0.3">
      <c r="A355" s="677"/>
      <c r="B355" s="68" t="s">
        <v>21</v>
      </c>
      <c r="C355" s="67"/>
      <c r="D355" s="67"/>
      <c r="E355" s="46"/>
      <c r="F355" s="46"/>
      <c r="G355" s="46"/>
      <c r="H355" s="46"/>
      <c r="I355" s="46"/>
      <c r="J355" s="46"/>
      <c r="K355" s="46"/>
      <c r="L355" s="46"/>
      <c r="M355" s="27"/>
      <c r="N355" s="159">
        <f>SUM(N350:N354)</f>
        <v>9496623.7320000008</v>
      </c>
    </row>
    <row r="356" spans="1:14" x14ac:dyDescent="0.25">
      <c r="A356" s="675" t="s">
        <v>53</v>
      </c>
      <c r="B356" s="61" t="s">
        <v>17</v>
      </c>
      <c r="C356" s="46"/>
      <c r="D356" s="46"/>
      <c r="E356" s="671" t="s">
        <v>155</v>
      </c>
      <c r="F356" s="671"/>
      <c r="G356" s="671"/>
      <c r="H356" s="50"/>
      <c r="I356" s="671" t="s">
        <v>139</v>
      </c>
      <c r="J356" s="671"/>
      <c r="K356" s="671"/>
      <c r="L356" s="671"/>
      <c r="M356" s="679"/>
      <c r="N356" s="34" t="s">
        <v>19</v>
      </c>
    </row>
    <row r="357" spans="1:14" ht="14.4" x14ac:dyDescent="0.3">
      <c r="A357" s="676"/>
      <c r="B357" s="61" t="s">
        <v>156</v>
      </c>
      <c r="C357" s="46"/>
      <c r="D357" s="46"/>
      <c r="E357" s="680">
        <f>(K320*M320*(100%+E333)*M327)/(F336*500)</f>
        <v>3307.1472000000003</v>
      </c>
      <c r="F357" s="681"/>
      <c r="G357" s="682"/>
      <c r="H357" s="83" t="s">
        <v>65</v>
      </c>
      <c r="I357" s="49"/>
      <c r="J357" s="49"/>
      <c r="K357" s="95"/>
      <c r="L357" s="683">
        <f>catatan!$J$11</f>
        <v>12500</v>
      </c>
      <c r="M357" s="684"/>
      <c r="N357" s="32">
        <f>E357*L357</f>
        <v>41339340.000000007</v>
      </c>
    </row>
    <row r="358" spans="1:14" ht="14.4" x14ac:dyDescent="0.3">
      <c r="A358" s="676"/>
      <c r="B358" s="61" t="s">
        <v>157</v>
      </c>
      <c r="C358" s="75"/>
      <c r="D358" s="75"/>
      <c r="E358" s="685">
        <f>((K320*(100%+N333)*M328)/(J331*500))</f>
        <v>392.4375</v>
      </c>
      <c r="F358" s="686"/>
      <c r="G358" s="687"/>
      <c r="H358" s="83" t="s">
        <v>65</v>
      </c>
      <c r="I358" s="49"/>
      <c r="J358" s="49"/>
      <c r="K358" s="95"/>
      <c r="L358" s="683">
        <f>catatan!$J$12</f>
        <v>16000</v>
      </c>
      <c r="M358" s="684"/>
      <c r="N358" s="32">
        <f>E358*L358</f>
        <v>6279000</v>
      </c>
    </row>
    <row r="359" spans="1:14" ht="14.4" x14ac:dyDescent="0.3">
      <c r="A359" s="677"/>
      <c r="B359" s="70" t="s">
        <v>24</v>
      </c>
      <c r="C359" s="65"/>
      <c r="D359" s="65"/>
      <c r="E359" s="88"/>
      <c r="F359" s="88"/>
      <c r="G359" s="46"/>
      <c r="H359" s="46"/>
      <c r="I359" s="49"/>
      <c r="J359" s="49"/>
      <c r="K359" s="49"/>
      <c r="L359" s="49"/>
      <c r="M359" s="35"/>
      <c r="N359" s="159">
        <f>SUM(N357:N358)</f>
        <v>47618340.000000007</v>
      </c>
    </row>
    <row r="360" spans="1:14" ht="14.4" x14ac:dyDescent="0.3">
      <c r="A360" s="672" t="s">
        <v>45</v>
      </c>
      <c r="B360" s="68" t="s">
        <v>47</v>
      </c>
      <c r="C360" s="67"/>
      <c r="D360" s="67"/>
      <c r="E360" s="46"/>
      <c r="F360" s="46"/>
      <c r="G360" s="46"/>
      <c r="H360" s="46"/>
      <c r="I360" s="46" t="s">
        <v>38</v>
      </c>
      <c r="J360" s="46"/>
      <c r="K360" s="46"/>
      <c r="L360" s="46"/>
      <c r="M360" s="27"/>
      <c r="N360" s="55">
        <f>N342+N348+N355+N359</f>
        <v>85877061.732000008</v>
      </c>
    </row>
    <row r="361" spans="1:14" ht="14.4" x14ac:dyDescent="0.3">
      <c r="A361" s="673"/>
      <c r="B361" s="68" t="s">
        <v>22</v>
      </c>
      <c r="C361" s="67"/>
      <c r="D361" s="67"/>
      <c r="E361" s="108">
        <f>catatan!$J$13</f>
        <v>0.1</v>
      </c>
      <c r="F361" s="90"/>
      <c r="G361" s="46"/>
      <c r="H361" s="46"/>
      <c r="I361" s="46"/>
      <c r="J361" s="46"/>
      <c r="K361" s="46"/>
      <c r="L361" s="46"/>
      <c r="M361" s="91"/>
      <c r="N361" s="33">
        <f>N360*E361</f>
        <v>8587706.1732000019</v>
      </c>
    </row>
    <row r="362" spans="1:14" ht="14.4" x14ac:dyDescent="0.3">
      <c r="A362" s="673"/>
      <c r="B362" s="68" t="s">
        <v>48</v>
      </c>
      <c r="C362" s="69"/>
      <c r="D362" s="69"/>
      <c r="E362" s="13"/>
      <c r="F362" s="92"/>
      <c r="G362" s="46"/>
      <c r="H362" s="46"/>
      <c r="I362" s="46"/>
      <c r="J362" s="46"/>
      <c r="K362" s="46"/>
      <c r="L362" s="46"/>
      <c r="M362" s="27"/>
      <c r="N362" s="36">
        <f>SUM(N360:N361)</f>
        <v>94464767.905200005</v>
      </c>
    </row>
    <row r="363" spans="1:14" ht="14.4" x14ac:dyDescent="0.3">
      <c r="A363" s="673"/>
      <c r="B363" s="70" t="s">
        <v>30</v>
      </c>
      <c r="C363" s="65"/>
      <c r="D363" s="65"/>
      <c r="E363" s="108">
        <f>catatan!$J$14</f>
        <v>0</v>
      </c>
      <c r="F363" s="90"/>
      <c r="G363" s="46"/>
      <c r="H363" s="46"/>
      <c r="I363" s="46"/>
      <c r="J363" s="46"/>
      <c r="K363" s="46"/>
      <c r="L363" s="46"/>
      <c r="M363" s="27"/>
      <c r="N363" s="36">
        <f>E363*N362</f>
        <v>0</v>
      </c>
    </row>
    <row r="364" spans="1:14" ht="14.4" x14ac:dyDescent="0.3">
      <c r="A364" s="673"/>
      <c r="B364" s="68" t="s">
        <v>49</v>
      </c>
      <c r="C364" s="67"/>
      <c r="D364" s="67"/>
      <c r="E364" s="46"/>
      <c r="F364" s="46"/>
      <c r="G364" s="46"/>
      <c r="H364" s="46"/>
      <c r="I364" s="46"/>
      <c r="J364" s="46"/>
      <c r="K364" s="46"/>
      <c r="L364" s="46"/>
      <c r="M364" s="27"/>
      <c r="N364" s="160">
        <f>SUM(N362:N363)</f>
        <v>94464767.905200005</v>
      </c>
    </row>
    <row r="365" spans="1:14" ht="14.4" x14ac:dyDescent="0.3">
      <c r="A365" s="591"/>
      <c r="B365" s="70" t="s">
        <v>50</v>
      </c>
      <c r="C365" s="65"/>
      <c r="D365" s="65"/>
      <c r="E365" s="46"/>
      <c r="F365" s="46"/>
      <c r="G365" s="46"/>
      <c r="H365" s="46"/>
      <c r="I365" s="46"/>
      <c r="J365" s="46"/>
      <c r="K365" s="46"/>
      <c r="L365" s="46"/>
      <c r="M365" s="27"/>
      <c r="N365" s="161">
        <f>N364/K320</f>
        <v>9446.4767905200006</v>
      </c>
    </row>
    <row r="366" spans="1:14" ht="14.4" x14ac:dyDescent="0.3">
      <c r="A366" s="674"/>
      <c r="B366" s="70" t="s">
        <v>61</v>
      </c>
      <c r="C366" s="65"/>
      <c r="D366" s="65"/>
      <c r="E366" s="46"/>
      <c r="F366" s="46"/>
      <c r="G366" s="46"/>
      <c r="H366" s="46"/>
      <c r="I366" s="46"/>
      <c r="J366" s="46"/>
      <c r="K366" s="46"/>
      <c r="L366" s="46"/>
      <c r="M366" s="27"/>
      <c r="N366" s="36">
        <f>N365/(M320+N320)</f>
        <v>71.564218109999999</v>
      </c>
    </row>
    <row r="374" spans="1:14" ht="15.6" x14ac:dyDescent="0.3">
      <c r="A374" s="20"/>
      <c r="B374" s="1" t="s">
        <v>127</v>
      </c>
      <c r="C374" s="693" t="s">
        <v>292</v>
      </c>
      <c r="D374" s="693"/>
      <c r="E374" s="693"/>
      <c r="F374" s="693"/>
      <c r="G374" s="693"/>
      <c r="H374" s="693"/>
      <c r="I374" s="693"/>
      <c r="J374" s="693"/>
      <c r="K374" s="693"/>
      <c r="L374" s="693"/>
      <c r="M374" s="693"/>
      <c r="N374" s="693"/>
    </row>
    <row r="375" spans="1:14" ht="15.6" x14ac:dyDescent="0.3">
      <c r="A375" s="20"/>
      <c r="B375" s="1" t="s">
        <v>126</v>
      </c>
      <c r="C375" s="498" t="s">
        <v>290</v>
      </c>
      <c r="D375" s="498"/>
      <c r="E375" s="23"/>
      <c r="F375" s="23"/>
      <c r="G375" s="23"/>
      <c r="H375" s="23"/>
      <c r="I375" s="23"/>
      <c r="J375" s="23"/>
      <c r="K375" s="23"/>
      <c r="L375" s="23"/>
      <c r="M375" s="23"/>
      <c r="N375" s="23"/>
    </row>
    <row r="376" spans="1:14" ht="15.6" x14ac:dyDescent="0.3">
      <c r="A376" s="137" t="s">
        <v>125</v>
      </c>
      <c r="B376" s="137"/>
      <c r="C376" s="498" t="s">
        <v>291</v>
      </c>
      <c r="D376" s="498"/>
      <c r="E376" s="23"/>
      <c r="F376" s="23"/>
      <c r="G376" s="23"/>
      <c r="H376" s="23"/>
      <c r="I376" s="23"/>
      <c r="J376" s="23"/>
      <c r="K376" s="23"/>
      <c r="L376" s="23"/>
      <c r="M376" s="23"/>
      <c r="N376" s="499"/>
    </row>
    <row r="377" spans="1:14" ht="15.6" x14ac:dyDescent="0.3">
      <c r="A377" s="137"/>
      <c r="B377" s="137"/>
      <c r="C377" s="1"/>
      <c r="D377" s="1"/>
      <c r="E377" s="20"/>
      <c r="F377" s="20"/>
      <c r="G377" s="20"/>
      <c r="H377" s="20"/>
      <c r="I377" s="20"/>
      <c r="J377" s="20"/>
      <c r="K377" s="20"/>
      <c r="L377" s="20"/>
      <c r="M377" s="20"/>
    </row>
    <row r="378" spans="1:14" ht="15.6" x14ac:dyDescent="0.25">
      <c r="A378" s="693" t="s">
        <v>234</v>
      </c>
      <c r="B378" s="693"/>
      <c r="C378" s="693"/>
      <c r="D378" s="693"/>
      <c r="E378" s="693"/>
      <c r="F378" s="693"/>
      <c r="G378" s="693"/>
      <c r="H378" s="693"/>
      <c r="I378" s="693"/>
      <c r="J378" s="693"/>
      <c r="K378" s="693"/>
      <c r="L378" s="693"/>
      <c r="M378" s="693"/>
      <c r="N378" s="693"/>
    </row>
    <row r="379" spans="1:14" ht="15.6" x14ac:dyDescent="0.25">
      <c r="A379" s="137"/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</row>
    <row r="380" spans="1:14" ht="15.6" x14ac:dyDescent="0.25">
      <c r="A380" s="694" t="s">
        <v>109</v>
      </c>
      <c r="B380" s="61" t="s">
        <v>56</v>
      </c>
      <c r="C380" s="46"/>
      <c r="D380" s="46"/>
      <c r="E380" s="696" t="s">
        <v>297</v>
      </c>
      <c r="F380" s="697"/>
      <c r="G380" s="697"/>
      <c r="H380" s="697"/>
      <c r="I380" s="697"/>
      <c r="J380" s="697"/>
      <c r="K380" s="697"/>
      <c r="L380" s="697"/>
      <c r="M380" s="697"/>
      <c r="N380" s="27"/>
    </row>
    <row r="381" spans="1:14" ht="14.4" x14ac:dyDescent="0.25">
      <c r="A381" s="695"/>
      <c r="B381" s="61" t="s">
        <v>0</v>
      </c>
      <c r="C381" s="46"/>
      <c r="D381" s="245"/>
      <c r="E381" s="246" t="s">
        <v>1</v>
      </c>
      <c r="F381" s="15"/>
      <c r="G381" s="698" t="s">
        <v>2</v>
      </c>
      <c r="H381" s="699"/>
      <c r="I381" s="13"/>
      <c r="J381" s="708" t="s">
        <v>3</v>
      </c>
      <c r="K381" s="704"/>
      <c r="L381" s="709" t="s">
        <v>4</v>
      </c>
      <c r="M381" s="704"/>
      <c r="N381" s="28" t="s">
        <v>41</v>
      </c>
    </row>
    <row r="382" spans="1:14" ht="14.4" x14ac:dyDescent="0.3">
      <c r="A382" s="695"/>
      <c r="B382" s="93"/>
      <c r="C382" s="128" t="s">
        <v>95</v>
      </c>
      <c r="D382" s="234"/>
      <c r="E382" s="103">
        <f>IF(C382="A4",21,IF(C382="B5",17.6,14.8))</f>
        <v>21</v>
      </c>
      <c r="F382" s="30" t="s">
        <v>63</v>
      </c>
      <c r="G382" s="103">
        <v>28</v>
      </c>
      <c r="H382" s="93"/>
      <c r="I382" s="80"/>
      <c r="J382" s="94"/>
      <c r="K382" s="236">
        <v>10000</v>
      </c>
      <c r="L382" s="143"/>
      <c r="M382" s="128">
        <v>177</v>
      </c>
      <c r="N382" s="103">
        <v>4</v>
      </c>
    </row>
    <row r="383" spans="1:14" ht="14.4" x14ac:dyDescent="0.25">
      <c r="A383" s="695"/>
      <c r="B383" s="73" t="s">
        <v>25</v>
      </c>
      <c r="C383" s="150"/>
      <c r="D383" s="149"/>
      <c r="E383" s="132">
        <f>(E382*2)+1+N384</f>
        <v>43.820500000000003</v>
      </c>
      <c r="F383" s="50" t="s">
        <v>63</v>
      </c>
      <c r="G383" s="128">
        <f>G382+1</f>
        <v>29</v>
      </c>
      <c r="H383" s="129" t="s">
        <v>42</v>
      </c>
      <c r="I383" s="9" t="s">
        <v>159</v>
      </c>
      <c r="K383" s="272">
        <f>(E382*2)+N384</f>
        <v>42.820500000000003</v>
      </c>
      <c r="L383" s="237" t="s">
        <v>63</v>
      </c>
      <c r="M383" s="155">
        <f>G382</f>
        <v>28</v>
      </c>
      <c r="N383" s="135" t="s">
        <v>42</v>
      </c>
    </row>
    <row r="384" spans="1:14" ht="14.4" x14ac:dyDescent="0.25">
      <c r="A384" s="695"/>
      <c r="B384" s="710" t="s">
        <v>69</v>
      </c>
      <c r="C384" s="711"/>
      <c r="D384" s="149"/>
      <c r="E384" s="130" t="s">
        <v>6</v>
      </c>
      <c r="F384" s="78"/>
      <c r="G384" s="698" t="s">
        <v>7</v>
      </c>
      <c r="H384" s="699"/>
      <c r="I384" s="15" t="s">
        <v>12</v>
      </c>
      <c r="J384" s="136"/>
      <c r="K384" s="714" t="s">
        <v>158</v>
      </c>
      <c r="L384" s="714"/>
      <c r="M384" s="715"/>
      <c r="N384" s="716">
        <f>((M382*0.09)/(2*10))+((0.12*2)/10)</f>
        <v>0.82050000000000001</v>
      </c>
    </row>
    <row r="385" spans="1:14" ht="14.4" x14ac:dyDescent="0.25">
      <c r="A385" s="695"/>
      <c r="B385" s="712"/>
      <c r="C385" s="713"/>
      <c r="D385" s="151"/>
      <c r="E385" s="131">
        <f>(E382*G382*M382*E388)/(2*100*100)</f>
        <v>364.26600000000002</v>
      </c>
      <c r="F385" s="79"/>
      <c r="G385" s="105">
        <f>(K383*M383*M388)/(100*100)</f>
        <v>25.178454000000002</v>
      </c>
      <c r="H385" s="106"/>
      <c r="I385" s="106">
        <f>E385+G385</f>
        <v>389.44445400000001</v>
      </c>
      <c r="J385" s="144"/>
      <c r="K385" s="718" t="s">
        <v>67</v>
      </c>
      <c r="L385" s="719"/>
      <c r="M385" s="720"/>
      <c r="N385" s="717"/>
    </row>
    <row r="386" spans="1:14" x14ac:dyDescent="0.25">
      <c r="A386" s="695"/>
      <c r="B386" s="721" t="s">
        <v>5</v>
      </c>
      <c r="C386" s="722"/>
      <c r="D386" s="722"/>
      <c r="E386" s="722"/>
      <c r="F386" s="722"/>
      <c r="G386" s="722"/>
      <c r="H386" s="722"/>
      <c r="I386" s="722"/>
      <c r="J386" s="722"/>
      <c r="K386" s="722"/>
      <c r="L386" s="722"/>
      <c r="M386" s="722"/>
      <c r="N386" s="723"/>
    </row>
    <row r="387" spans="1:14" x14ac:dyDescent="0.25">
      <c r="A387" s="695"/>
      <c r="B387" s="688" t="s">
        <v>6</v>
      </c>
      <c r="C387" s="689"/>
      <c r="D387" s="689"/>
      <c r="E387" s="689"/>
      <c r="F387" s="689"/>
      <c r="G387" s="690"/>
      <c r="H387" s="139"/>
      <c r="I387" s="691" t="s">
        <v>7</v>
      </c>
      <c r="J387" s="691"/>
      <c r="K387" s="691"/>
      <c r="L387" s="691"/>
      <c r="M387" s="691"/>
      <c r="N387" s="692"/>
    </row>
    <row r="388" spans="1:14" x14ac:dyDescent="0.25">
      <c r="A388" s="695"/>
      <c r="B388" s="62" t="s">
        <v>46</v>
      </c>
      <c r="C388" s="152"/>
      <c r="D388" s="27"/>
      <c r="E388" s="132">
        <v>70</v>
      </c>
      <c r="F388" s="157" t="s">
        <v>73</v>
      </c>
      <c r="G388" s="156"/>
      <c r="H388" s="729" t="s">
        <v>52</v>
      </c>
      <c r="I388" s="671"/>
      <c r="J388" s="671"/>
      <c r="K388" s="671"/>
      <c r="L388" s="671"/>
      <c r="M388" s="132">
        <v>210</v>
      </c>
      <c r="N388" s="135" t="s">
        <v>73</v>
      </c>
    </row>
    <row r="389" spans="1:14" ht="14.4" x14ac:dyDescent="0.25">
      <c r="A389" s="695"/>
      <c r="B389" s="730" t="s">
        <v>68</v>
      </c>
      <c r="C389" s="714"/>
      <c r="D389" s="142"/>
      <c r="E389" s="732" t="s">
        <v>132</v>
      </c>
      <c r="F389" s="725"/>
      <c r="G389" s="704"/>
      <c r="H389" s="733" t="s">
        <v>133</v>
      </c>
      <c r="I389" s="719"/>
      <c r="J389" s="719"/>
      <c r="K389" s="719"/>
      <c r="L389" s="719"/>
      <c r="M389" s="132">
        <f>(E390*F390*E388*500)/(100*100*1000)</f>
        <v>18.963000000000001</v>
      </c>
      <c r="N389" s="135" t="s">
        <v>131</v>
      </c>
    </row>
    <row r="390" spans="1:14" x14ac:dyDescent="0.25">
      <c r="A390" s="695"/>
      <c r="B390" s="731"/>
      <c r="C390" s="719"/>
      <c r="D390" s="149"/>
      <c r="E390" s="133">
        <f>IF(C382="B5",54.6,63)</f>
        <v>63</v>
      </c>
      <c r="F390" s="734">
        <f>IF(C382="B5",72,86)</f>
        <v>86</v>
      </c>
      <c r="G390" s="735"/>
      <c r="H390" s="734">
        <f>IF(C382="B5",79,65)</f>
        <v>65</v>
      </c>
      <c r="I390" s="736"/>
      <c r="J390" s="128"/>
      <c r="K390" s="132">
        <f>IF(H390=79,109,100)</f>
        <v>100</v>
      </c>
      <c r="L390" s="128"/>
      <c r="M390" s="132">
        <f>(H390*K390*M388*500)/(100*100*1000)</f>
        <v>68.25</v>
      </c>
      <c r="N390" s="111" t="s">
        <v>130</v>
      </c>
    </row>
    <row r="391" spans="1:14" ht="14.4" x14ac:dyDescent="0.3">
      <c r="A391" s="695"/>
      <c r="B391" s="726" t="s">
        <v>66</v>
      </c>
      <c r="C391" s="727"/>
      <c r="D391" s="727"/>
      <c r="E391" s="727"/>
      <c r="F391" s="727"/>
      <c r="G391" s="727"/>
      <c r="H391" s="727"/>
      <c r="I391" s="727"/>
      <c r="J391" s="727"/>
      <c r="K391" s="727"/>
      <c r="L391" s="727"/>
      <c r="M391" s="727"/>
      <c r="N391" s="728"/>
    </row>
    <row r="392" spans="1:14" ht="14.4" x14ac:dyDescent="0.25">
      <c r="A392" s="695"/>
      <c r="B392" s="72" t="s">
        <v>8</v>
      </c>
      <c r="C392" s="71"/>
      <c r="D392" s="240">
        <v>4</v>
      </c>
      <c r="E392" s="737" t="s">
        <v>153</v>
      </c>
      <c r="F392" s="701"/>
      <c r="G392" s="701"/>
      <c r="H392" s="61"/>
      <c r="I392" s="48" t="s">
        <v>23</v>
      </c>
      <c r="J392" s="47"/>
      <c r="K392" s="48"/>
      <c r="L392" s="48"/>
      <c r="M392" s="239">
        <v>4</v>
      </c>
      <c r="N392" s="135" t="s">
        <v>231</v>
      </c>
    </row>
    <row r="393" spans="1:14" ht="14.4" x14ac:dyDescent="0.25">
      <c r="A393" s="695"/>
      <c r="B393" s="61" t="s">
        <v>32</v>
      </c>
      <c r="C393" s="27"/>
      <c r="D393" s="132">
        <f>IF(C382="A4",8,IF(C382="A5",16,IF(C382="B5",8)))</f>
        <v>8</v>
      </c>
      <c r="E393" s="129" t="s">
        <v>31</v>
      </c>
      <c r="F393" s="61" t="s">
        <v>154</v>
      </c>
      <c r="G393" s="13"/>
      <c r="H393" s="153"/>
      <c r="I393" s="147" t="s">
        <v>129</v>
      </c>
      <c r="J393" s="126">
        <f>IF($C$9="A5",8,4)</f>
        <v>4</v>
      </c>
      <c r="K393" s="125" t="s">
        <v>7</v>
      </c>
      <c r="L393" s="700" t="s">
        <v>154</v>
      </c>
      <c r="M393" s="701"/>
      <c r="N393" s="702"/>
    </row>
    <row r="394" spans="1:14" ht="14.4" x14ac:dyDescent="0.3">
      <c r="A394" s="695"/>
      <c r="B394" s="61" t="s">
        <v>29</v>
      </c>
      <c r="C394" s="27"/>
      <c r="D394" s="105">
        <f>(M382/D393)*D392</f>
        <v>88.5</v>
      </c>
      <c r="E394" s="106" t="s">
        <v>33</v>
      </c>
      <c r="F394" s="110">
        <f>IF(K382&gt;=50000,((K382-50000)/50000)*D392,0)</f>
        <v>0</v>
      </c>
      <c r="G394" s="703" t="s">
        <v>33</v>
      </c>
      <c r="H394" s="704"/>
      <c r="I394" s="105">
        <f>M392</f>
        <v>4</v>
      </c>
      <c r="J394" s="738" t="s">
        <v>33</v>
      </c>
      <c r="K394" s="678"/>
      <c r="L394" s="132"/>
      <c r="M394" s="110">
        <f>IF(E407&gt;=50000,((E407-50000)/50000)*M392,0)</f>
        <v>0</v>
      </c>
      <c r="N394" s="135" t="s">
        <v>33</v>
      </c>
    </row>
    <row r="395" spans="1:14" x14ac:dyDescent="0.25">
      <c r="A395" s="695"/>
      <c r="B395" s="61" t="s">
        <v>70</v>
      </c>
      <c r="C395" s="46"/>
      <c r="D395" s="46"/>
      <c r="E395" s="108">
        <f>IF(K382&lt;=600,25%,IF(K382&lt;=1000,20%,IF(K382&lt;=3000,15%,IF(K382&lt;=5000,10%,IF(K382&lt;=10000,9%,IF(K382&lt;=20000,8%,IF(K382&lt;=35000,7%,IF(K382&lt;=50000,6%,IF(K382&lt;=70000,5%,IF(K382&lt;=100000,4%,3%))))))))))</f>
        <v>0.09</v>
      </c>
      <c r="F395" s="46"/>
      <c r="G395" s="148"/>
      <c r="H395" s="46"/>
      <c r="J395" s="46"/>
      <c r="K395" s="61" t="s">
        <v>152</v>
      </c>
      <c r="L395" s="138"/>
      <c r="M395" s="45"/>
      <c r="N395" s="108">
        <f>IF(E407&lt;=600,25%,IF(E407&lt;=1000,20%,IF(E407&lt;=3000,15%,IF(E407&lt;=5000,10%,IF(E407&lt;=10000,9%,IF(E407&lt;=20000,8%,IF(E407&lt;=35000,7%,IF(E407&lt;=50000,6%,IF(E407&lt;=70000,5%,IF(E407&lt;=100000,4%,3%))))))))))</f>
        <v>0.15</v>
      </c>
    </row>
    <row r="396" spans="1:14" ht="14.4" x14ac:dyDescent="0.25">
      <c r="A396" s="695"/>
      <c r="B396" s="61" t="s">
        <v>10</v>
      </c>
      <c r="C396" s="46"/>
      <c r="D396" s="46"/>
      <c r="E396" s="705" t="s">
        <v>151</v>
      </c>
      <c r="F396" s="706"/>
      <c r="G396" s="706"/>
      <c r="H396" s="706"/>
      <c r="I396" s="706"/>
      <c r="J396" s="706"/>
      <c r="K396" s="706"/>
      <c r="L396" s="706"/>
      <c r="M396" s="707"/>
      <c r="N396" s="149"/>
    </row>
    <row r="397" spans="1:14" x14ac:dyDescent="0.25">
      <c r="A397" s="695"/>
      <c r="B397" s="31" t="s">
        <v>71</v>
      </c>
      <c r="C397" s="63"/>
      <c r="D397" s="63"/>
      <c r="E397" s="27"/>
      <c r="F397" s="143">
        <v>20</v>
      </c>
      <c r="G397" s="124" t="s">
        <v>43</v>
      </c>
      <c r="H397" s="111"/>
      <c r="I397" s="61" t="s">
        <v>11</v>
      </c>
      <c r="J397" s="46"/>
      <c r="K397" s="46"/>
      <c r="L397" s="46"/>
      <c r="M397" s="140"/>
      <c r="N397" s="103">
        <f>ROUNDUP((K382*I385)/(F397*1000),0)</f>
        <v>195</v>
      </c>
    </row>
    <row r="398" spans="1:14" x14ac:dyDescent="0.25">
      <c r="A398" s="695"/>
      <c r="B398" s="62" t="s">
        <v>26</v>
      </c>
      <c r="C398" s="152"/>
      <c r="D398" s="152"/>
      <c r="E398" s="29"/>
      <c r="F398" s="105">
        <f>D393*2</f>
        <v>16</v>
      </c>
      <c r="G398" s="127" t="s">
        <v>31</v>
      </c>
      <c r="H398" s="106"/>
      <c r="I398" s="61" t="s">
        <v>9</v>
      </c>
      <c r="J398" s="46"/>
      <c r="K398" s="46"/>
      <c r="L398" s="46"/>
      <c r="M398" s="27"/>
      <c r="N398" s="129">
        <f>ROUNDUP((M382/F398),0)</f>
        <v>12</v>
      </c>
    </row>
    <row r="399" spans="1:14" x14ac:dyDescent="0.25">
      <c r="A399" s="107"/>
      <c r="B399" s="101"/>
      <c r="C399" s="102"/>
      <c r="D399" s="102"/>
      <c r="E399" s="158"/>
      <c r="F399" s="87"/>
      <c r="G399" s="100"/>
      <c r="H399" s="87"/>
      <c r="I399" s="61" t="s">
        <v>143</v>
      </c>
      <c r="J399" s="46"/>
      <c r="K399" s="46"/>
      <c r="L399" s="46"/>
      <c r="M399" s="27"/>
      <c r="N399" s="129">
        <v>3</v>
      </c>
    </row>
    <row r="400" spans="1:14" ht="16.2" x14ac:dyDescent="0.25">
      <c r="A400" s="242"/>
      <c r="B400" s="724" t="s">
        <v>34</v>
      </c>
      <c r="C400" s="725"/>
      <c r="D400" s="725"/>
      <c r="E400" s="725"/>
      <c r="F400" s="725"/>
      <c r="G400" s="725"/>
      <c r="H400" s="725"/>
      <c r="I400" s="725"/>
      <c r="J400" s="725"/>
      <c r="K400" s="725"/>
      <c r="L400" s="725"/>
      <c r="M400" s="725"/>
      <c r="N400" s="704"/>
    </row>
    <row r="401" spans="1:14" ht="15.6" x14ac:dyDescent="0.3">
      <c r="A401" s="675" t="s">
        <v>60</v>
      </c>
      <c r="B401" s="76" t="s">
        <v>17</v>
      </c>
      <c r="C401" s="64"/>
      <c r="D401" s="64"/>
      <c r="E401" s="138"/>
      <c r="F401" s="138"/>
      <c r="G401" s="46"/>
      <c r="H401" s="82"/>
      <c r="I401" s="82"/>
      <c r="J401" s="82"/>
      <c r="K401" s="661" t="s">
        <v>55</v>
      </c>
      <c r="L401" s="662"/>
      <c r="M401" s="663"/>
      <c r="N401" s="15" t="s">
        <v>19</v>
      </c>
    </row>
    <row r="402" spans="1:14" ht="14.4" x14ac:dyDescent="0.3">
      <c r="A402" s="676"/>
      <c r="B402" s="61" t="s">
        <v>99</v>
      </c>
      <c r="C402" s="46"/>
      <c r="D402" s="46"/>
      <c r="E402" s="122"/>
      <c r="F402" s="46"/>
      <c r="G402" s="104">
        <f>D394+F394</f>
        <v>88.5</v>
      </c>
      <c r="H402" s="83"/>
      <c r="I402" s="46"/>
      <c r="J402" s="46" t="s">
        <v>63</v>
      </c>
      <c r="K402" s="46"/>
      <c r="L402" s="664">
        <f>catatan!$J$3</f>
        <v>100000</v>
      </c>
      <c r="M402" s="665"/>
      <c r="N402" s="32">
        <f>G402*L402</f>
        <v>8850000</v>
      </c>
    </row>
    <row r="403" spans="1:14" ht="14.4" x14ac:dyDescent="0.3">
      <c r="A403" s="676"/>
      <c r="B403" s="61" t="s">
        <v>100</v>
      </c>
      <c r="C403" s="46"/>
      <c r="D403" s="46"/>
      <c r="E403" s="46"/>
      <c r="F403" s="46"/>
      <c r="G403" s="104">
        <f>I394+M394</f>
        <v>4</v>
      </c>
      <c r="H403" s="83"/>
      <c r="I403" s="13"/>
      <c r="J403" s="13" t="s">
        <v>63</v>
      </c>
      <c r="K403" s="13"/>
      <c r="L403" s="664">
        <f>catatan!$J$3</f>
        <v>100000</v>
      </c>
      <c r="M403" s="665"/>
      <c r="N403" s="32">
        <f>G403*L403</f>
        <v>400000</v>
      </c>
    </row>
    <row r="404" spans="1:14" ht="14.4" x14ac:dyDescent="0.3">
      <c r="A404" s="677"/>
      <c r="B404" s="70" t="s">
        <v>13</v>
      </c>
      <c r="C404" s="65"/>
      <c r="D404" s="65"/>
      <c r="E404" s="46"/>
      <c r="F404" s="46"/>
      <c r="G404" s="46"/>
      <c r="H404" s="46"/>
      <c r="I404" s="46"/>
      <c r="J404" s="46"/>
      <c r="K404" s="46"/>
      <c r="L404" s="46"/>
      <c r="M404" s="84"/>
      <c r="N404" s="159">
        <f>SUM(N402:N403)</f>
        <v>9250000</v>
      </c>
    </row>
    <row r="405" spans="1:14" ht="15.6" x14ac:dyDescent="0.3">
      <c r="A405" s="666" t="s">
        <v>35</v>
      </c>
      <c r="B405" s="22" t="s">
        <v>17</v>
      </c>
      <c r="C405" s="74"/>
      <c r="D405" s="74"/>
      <c r="E405" s="138" t="s">
        <v>3</v>
      </c>
      <c r="F405" s="50"/>
      <c r="G405" s="46" t="s">
        <v>29</v>
      </c>
      <c r="H405" s="46"/>
      <c r="I405" s="46"/>
      <c r="J405" s="46"/>
      <c r="K405" s="661" t="s">
        <v>28</v>
      </c>
      <c r="L405" s="662"/>
      <c r="M405" s="663"/>
      <c r="N405" s="34" t="s">
        <v>19</v>
      </c>
    </row>
    <row r="406" spans="1:14" ht="14.4" x14ac:dyDescent="0.3">
      <c r="A406" s="667"/>
      <c r="B406" s="61" t="s">
        <v>14</v>
      </c>
      <c r="C406" s="46"/>
      <c r="D406" s="46"/>
      <c r="E406" s="109">
        <f>K382</f>
        <v>10000</v>
      </c>
      <c r="F406" s="83" t="s">
        <v>65</v>
      </c>
      <c r="G406" s="104">
        <f>D394</f>
        <v>88.5</v>
      </c>
      <c r="H406" s="83" t="s">
        <v>65</v>
      </c>
      <c r="I406" s="669">
        <f>(100%+E395)</f>
        <v>1.0900000000000001</v>
      </c>
      <c r="J406" s="670"/>
      <c r="K406" s="46"/>
      <c r="L406" s="46" t="s">
        <v>63</v>
      </c>
      <c r="M406" s="112">
        <f>catatan!$J$5</f>
        <v>30</v>
      </c>
      <c r="N406" s="32">
        <f>E406*G406*I406*M406</f>
        <v>28939500.000000004</v>
      </c>
    </row>
    <row r="407" spans="1:14" ht="14.4" x14ac:dyDescent="0.3">
      <c r="A407" s="667"/>
      <c r="B407" s="61" t="s">
        <v>15</v>
      </c>
      <c r="C407" s="46"/>
      <c r="D407" s="46"/>
      <c r="E407" s="109">
        <f>K382/J393</f>
        <v>2500</v>
      </c>
      <c r="F407" s="83" t="s">
        <v>65</v>
      </c>
      <c r="G407" s="104">
        <f>I394</f>
        <v>4</v>
      </c>
      <c r="H407" s="83" t="s">
        <v>65</v>
      </c>
      <c r="I407" s="669">
        <f>(100%+N395)</f>
        <v>1.1499999999999999</v>
      </c>
      <c r="J407" s="670"/>
      <c r="K407" s="46"/>
      <c r="L407" s="46" t="s">
        <v>63</v>
      </c>
      <c r="M407" s="112">
        <f>catatan!$J$5</f>
        <v>30</v>
      </c>
      <c r="N407" s="32">
        <f>E407*G407*I407*M407</f>
        <v>345000</v>
      </c>
    </row>
    <row r="408" spans="1:14" x14ac:dyDescent="0.25">
      <c r="A408" s="667"/>
      <c r="B408" s="77" t="s">
        <v>16</v>
      </c>
      <c r="C408" s="81"/>
      <c r="D408" s="81"/>
      <c r="E408" s="85"/>
      <c r="F408" s="80"/>
      <c r="G408" s="671" t="s">
        <v>27</v>
      </c>
      <c r="H408" s="671"/>
      <c r="I408" s="671"/>
      <c r="J408" s="138"/>
      <c r="K408" s="138"/>
      <c r="L408" s="138"/>
      <c r="M408" s="86"/>
      <c r="N408" s="32"/>
    </row>
    <row r="409" spans="1:14" ht="14.4" x14ac:dyDescent="0.3">
      <c r="A409" s="667"/>
      <c r="B409" s="141" t="s">
        <v>110</v>
      </c>
      <c r="C409" s="66"/>
      <c r="D409" s="66"/>
      <c r="E409" s="109">
        <f>K382</f>
        <v>10000</v>
      </c>
      <c r="F409" s="83" t="s">
        <v>65</v>
      </c>
      <c r="G409" s="103">
        <f>E383</f>
        <v>43.820500000000003</v>
      </c>
      <c r="H409" s="83" t="s">
        <v>65</v>
      </c>
      <c r="I409" s="113">
        <f>G383</f>
        <v>29</v>
      </c>
      <c r="J409" s="87" t="s">
        <v>63</v>
      </c>
      <c r="K409" s="114">
        <f>(100%+E395)</f>
        <v>1.0900000000000001</v>
      </c>
      <c r="L409" s="96" t="s">
        <v>63</v>
      </c>
      <c r="M409" s="115">
        <f>catatan!$J$6</f>
        <v>0.05</v>
      </c>
      <c r="N409" s="32">
        <f>E409*G409*I409*K409*M409</f>
        <v>692583.00250000006</v>
      </c>
    </row>
    <row r="410" spans="1:14" ht="14.4" x14ac:dyDescent="0.3">
      <c r="A410" s="668"/>
      <c r="B410" s="70" t="s">
        <v>20</v>
      </c>
      <c r="C410" s="65"/>
      <c r="D410" s="65"/>
      <c r="E410" s="88"/>
      <c r="F410" s="89"/>
      <c r="G410" s="46"/>
      <c r="H410" s="46"/>
      <c r="I410" s="49"/>
      <c r="J410" s="49"/>
      <c r="K410" s="49"/>
      <c r="L410" s="49"/>
      <c r="M410" s="35"/>
      <c r="N410" s="159">
        <f>SUM(N406:N409)</f>
        <v>29977083.002500005</v>
      </c>
    </row>
    <row r="411" spans="1:14" ht="15.6" x14ac:dyDescent="0.3">
      <c r="A411" s="675" t="s">
        <v>150</v>
      </c>
      <c r="B411" s="22" t="s">
        <v>17</v>
      </c>
      <c r="C411" s="21"/>
      <c r="D411" s="21"/>
      <c r="E411" s="82"/>
      <c r="F411" s="50"/>
      <c r="G411" s="138" t="s">
        <v>54</v>
      </c>
      <c r="H411" s="138"/>
      <c r="I411" s="46"/>
      <c r="J411" s="46"/>
      <c r="K411" s="661" t="s">
        <v>18</v>
      </c>
      <c r="L411" s="662"/>
      <c r="M411" s="663"/>
      <c r="N411" s="34" t="s">
        <v>19</v>
      </c>
    </row>
    <row r="412" spans="1:14" ht="14.4" x14ac:dyDescent="0.3">
      <c r="A412" s="676"/>
      <c r="B412" s="61" t="s">
        <v>57</v>
      </c>
      <c r="C412" s="46"/>
      <c r="D412" s="46"/>
      <c r="E412" s="109">
        <f>E409</f>
        <v>10000</v>
      </c>
      <c r="F412" s="83" t="s">
        <v>65</v>
      </c>
      <c r="G412" s="103">
        <f>N398</f>
        <v>12</v>
      </c>
      <c r="H412" s="83" t="s">
        <v>65</v>
      </c>
      <c r="I412" s="117">
        <f>I406</f>
        <v>1.0900000000000001</v>
      </c>
      <c r="J412" s="99" t="s">
        <v>63</v>
      </c>
      <c r="K412" s="103">
        <f>N399</f>
        <v>3</v>
      </c>
      <c r="L412" s="123" t="s">
        <v>63</v>
      </c>
      <c r="M412" s="119">
        <f>catatan!$J$7</f>
        <v>5</v>
      </c>
      <c r="N412" s="32">
        <f>E412*G412*I412*K412*M412</f>
        <v>1962000.0000000002</v>
      </c>
    </row>
    <row r="413" spans="1:14" ht="14.4" x14ac:dyDescent="0.3">
      <c r="A413" s="676"/>
      <c r="B413" s="61" t="s">
        <v>58</v>
      </c>
      <c r="C413" s="46"/>
      <c r="D413" s="46"/>
      <c r="E413" s="109">
        <f>E409</f>
        <v>10000</v>
      </c>
      <c r="F413" s="83" t="s">
        <v>65</v>
      </c>
      <c r="G413" s="103">
        <f>N398</f>
        <v>12</v>
      </c>
      <c r="H413" s="83" t="s">
        <v>65</v>
      </c>
      <c r="I413" s="117">
        <f>I406</f>
        <v>1.0900000000000001</v>
      </c>
      <c r="J413" s="99"/>
      <c r="K413" s="54"/>
      <c r="L413" s="50" t="s">
        <v>63</v>
      </c>
      <c r="M413" s="120">
        <f>catatan!$J$8</f>
        <v>8</v>
      </c>
      <c r="N413" s="32">
        <f>E413*G413*I413*M413</f>
        <v>1046400.0000000001</v>
      </c>
    </row>
    <row r="414" spans="1:14" ht="14.4" x14ac:dyDescent="0.3">
      <c r="A414" s="676"/>
      <c r="B414" s="61" t="s">
        <v>59</v>
      </c>
      <c r="C414" s="46"/>
      <c r="D414" s="46"/>
      <c r="E414" s="109">
        <f>E413</f>
        <v>10000</v>
      </c>
      <c r="F414" s="83" t="s">
        <v>65</v>
      </c>
      <c r="G414" s="103">
        <f>G382</f>
        <v>28</v>
      </c>
      <c r="H414" s="83" t="s">
        <v>65</v>
      </c>
      <c r="I414" s="103">
        <f>N384</f>
        <v>0.82050000000000001</v>
      </c>
      <c r="J414" s="50" t="s">
        <v>63</v>
      </c>
      <c r="K414" s="108">
        <f>I406</f>
        <v>1.0900000000000001</v>
      </c>
      <c r="L414" s="90" t="s">
        <v>63</v>
      </c>
      <c r="M414" s="120">
        <f>catatan!$J$9</f>
        <v>25</v>
      </c>
      <c r="N414" s="32">
        <f>E414*G414*I414*K414*M414</f>
        <v>6260415</v>
      </c>
    </row>
    <row r="415" spans="1:14" ht="14.4" x14ac:dyDescent="0.3">
      <c r="A415" s="676"/>
      <c r="B415" s="44" t="s">
        <v>93</v>
      </c>
      <c r="C415" s="75"/>
      <c r="D415" s="75"/>
      <c r="E415" s="109">
        <f>E414</f>
        <v>10000</v>
      </c>
      <c r="F415" s="83" t="s">
        <v>65</v>
      </c>
      <c r="G415" s="104">
        <f>I385</f>
        <v>389.44445400000001</v>
      </c>
      <c r="H415" s="83" t="s">
        <v>63</v>
      </c>
      <c r="I415" s="108">
        <f>I406</f>
        <v>1.0900000000000001</v>
      </c>
      <c r="J415" s="50" t="s">
        <v>63</v>
      </c>
      <c r="K415" s="118">
        <f>catatan!$J$15</f>
        <v>350</v>
      </c>
      <c r="L415" s="90" t="s">
        <v>230</v>
      </c>
      <c r="M415" s="121">
        <v>1000</v>
      </c>
      <c r="N415" s="32">
        <f>(E415*G415*I415*K415)/M415</f>
        <v>1485730.5920100003</v>
      </c>
    </row>
    <row r="416" spans="1:14" ht="14.4" x14ac:dyDescent="0.3">
      <c r="A416" s="676"/>
      <c r="B416" s="141" t="s">
        <v>94</v>
      </c>
      <c r="C416" s="66"/>
      <c r="D416" s="66"/>
      <c r="E416" s="85"/>
      <c r="F416" s="85"/>
      <c r="G416" s="116">
        <f>N397</f>
        <v>195</v>
      </c>
      <c r="H416" s="83" t="s">
        <v>65</v>
      </c>
      <c r="I416" s="50"/>
      <c r="J416" s="50"/>
      <c r="K416" s="50"/>
      <c r="L416" s="664">
        <f>catatan!$J$10</f>
        <v>12500</v>
      </c>
      <c r="M416" s="678"/>
      <c r="N416" s="32">
        <f>G416*L416</f>
        <v>2437500</v>
      </c>
    </row>
    <row r="417" spans="1:14" ht="14.4" x14ac:dyDescent="0.3">
      <c r="A417" s="677"/>
      <c r="B417" s="68" t="s">
        <v>21</v>
      </c>
      <c r="C417" s="67"/>
      <c r="D417" s="67"/>
      <c r="E417" s="46"/>
      <c r="F417" s="46"/>
      <c r="G417" s="46"/>
      <c r="H417" s="46"/>
      <c r="I417" s="46"/>
      <c r="J417" s="46"/>
      <c r="K417" s="46"/>
      <c r="L417" s="46"/>
      <c r="M417" s="27"/>
      <c r="N417" s="159">
        <f>SUM(N412:N416)</f>
        <v>13192045.592010001</v>
      </c>
    </row>
    <row r="418" spans="1:14" x14ac:dyDescent="0.25">
      <c r="A418" s="675" t="s">
        <v>53</v>
      </c>
      <c r="B418" s="61" t="s">
        <v>17</v>
      </c>
      <c r="C418" s="46"/>
      <c r="D418" s="46"/>
      <c r="E418" s="671" t="s">
        <v>155</v>
      </c>
      <c r="F418" s="671"/>
      <c r="G418" s="671"/>
      <c r="H418" s="50"/>
      <c r="I418" s="671" t="s">
        <v>139</v>
      </c>
      <c r="J418" s="671"/>
      <c r="K418" s="671"/>
      <c r="L418" s="671"/>
      <c r="M418" s="679"/>
      <c r="N418" s="34" t="s">
        <v>19</v>
      </c>
    </row>
    <row r="419" spans="1:14" ht="14.4" x14ac:dyDescent="0.3">
      <c r="A419" s="676"/>
      <c r="B419" s="61" t="s">
        <v>156</v>
      </c>
      <c r="C419" s="46"/>
      <c r="D419" s="46"/>
      <c r="E419" s="680">
        <f>(K382*M382*(100%+E395)*M389)/(F398*500)</f>
        <v>4573.1644875000011</v>
      </c>
      <c r="F419" s="681"/>
      <c r="G419" s="682"/>
      <c r="H419" s="83" t="s">
        <v>65</v>
      </c>
      <c r="I419" s="49"/>
      <c r="J419" s="49"/>
      <c r="K419" s="95"/>
      <c r="L419" s="683">
        <f>catatan!$J$11</f>
        <v>12500</v>
      </c>
      <c r="M419" s="684"/>
      <c r="N419" s="32">
        <f>E419*L419</f>
        <v>57164556.093750015</v>
      </c>
    </row>
    <row r="420" spans="1:14" ht="14.4" x14ac:dyDescent="0.3">
      <c r="A420" s="676"/>
      <c r="B420" s="61" t="s">
        <v>157</v>
      </c>
      <c r="C420" s="75"/>
      <c r="D420" s="75"/>
      <c r="E420" s="685">
        <f>((K382*(100%+N395)*M390)/(J393*500))</f>
        <v>392.4375</v>
      </c>
      <c r="F420" s="686"/>
      <c r="G420" s="687"/>
      <c r="H420" s="83" t="s">
        <v>65</v>
      </c>
      <c r="I420" s="49"/>
      <c r="J420" s="49"/>
      <c r="K420" s="95"/>
      <c r="L420" s="683">
        <f>catatan!$J$12</f>
        <v>16000</v>
      </c>
      <c r="M420" s="684"/>
      <c r="N420" s="32">
        <f>E420*L420</f>
        <v>6279000</v>
      </c>
    </row>
    <row r="421" spans="1:14" ht="14.4" x14ac:dyDescent="0.3">
      <c r="A421" s="677"/>
      <c r="B421" s="70" t="s">
        <v>24</v>
      </c>
      <c r="C421" s="65"/>
      <c r="D421" s="65"/>
      <c r="E421" s="88"/>
      <c r="F421" s="88"/>
      <c r="G421" s="46"/>
      <c r="H421" s="46"/>
      <c r="I421" s="49"/>
      <c r="J421" s="49"/>
      <c r="K421" s="49"/>
      <c r="L421" s="49"/>
      <c r="M421" s="35"/>
      <c r="N421" s="159">
        <f>SUM(N419:N420)</f>
        <v>63443556.093750015</v>
      </c>
    </row>
    <row r="422" spans="1:14" ht="14.4" x14ac:dyDescent="0.3">
      <c r="A422" s="672" t="s">
        <v>45</v>
      </c>
      <c r="B422" s="68" t="s">
        <v>47</v>
      </c>
      <c r="C422" s="67"/>
      <c r="D422" s="67"/>
      <c r="E422" s="46"/>
      <c r="F422" s="46"/>
      <c r="G422" s="46"/>
      <c r="H422" s="46"/>
      <c r="I422" s="46" t="s">
        <v>38</v>
      </c>
      <c r="J422" s="46"/>
      <c r="K422" s="46"/>
      <c r="L422" s="46"/>
      <c r="M422" s="27"/>
      <c r="N422" s="55">
        <f>N404+N410+N417+N421</f>
        <v>115862684.68826002</v>
      </c>
    </row>
    <row r="423" spans="1:14" ht="14.4" x14ac:dyDescent="0.3">
      <c r="A423" s="673"/>
      <c r="B423" s="68" t="s">
        <v>22</v>
      </c>
      <c r="C423" s="67"/>
      <c r="D423" s="67"/>
      <c r="E423" s="108">
        <f>catatan!$J$13</f>
        <v>0.1</v>
      </c>
      <c r="F423" s="90"/>
      <c r="G423" s="46"/>
      <c r="H423" s="46"/>
      <c r="I423" s="46"/>
      <c r="J423" s="46"/>
      <c r="K423" s="46"/>
      <c r="L423" s="46"/>
      <c r="M423" s="91"/>
      <c r="N423" s="33">
        <f>N422*E423</f>
        <v>11586268.468826003</v>
      </c>
    </row>
    <row r="424" spans="1:14" ht="14.4" x14ac:dyDescent="0.3">
      <c r="A424" s="673"/>
      <c r="B424" s="68" t="s">
        <v>48</v>
      </c>
      <c r="C424" s="69"/>
      <c r="D424" s="69"/>
      <c r="E424" s="13"/>
      <c r="F424" s="92"/>
      <c r="G424" s="46"/>
      <c r="H424" s="46"/>
      <c r="I424" s="46"/>
      <c r="J424" s="46"/>
      <c r="K424" s="46"/>
      <c r="L424" s="46"/>
      <c r="M424" s="27"/>
      <c r="N424" s="36">
        <f>SUM(N422:N423)</f>
        <v>127448953.15708601</v>
      </c>
    </row>
    <row r="425" spans="1:14" ht="14.4" x14ac:dyDescent="0.3">
      <c r="A425" s="673"/>
      <c r="B425" s="70" t="s">
        <v>30</v>
      </c>
      <c r="C425" s="65"/>
      <c r="D425" s="65"/>
      <c r="E425" s="108">
        <f>catatan!$J$14</f>
        <v>0</v>
      </c>
      <c r="F425" s="90"/>
      <c r="G425" s="46"/>
      <c r="H425" s="46"/>
      <c r="I425" s="46"/>
      <c r="J425" s="46"/>
      <c r="K425" s="46"/>
      <c r="L425" s="46"/>
      <c r="M425" s="27"/>
      <c r="N425" s="36">
        <f>E425*N424</f>
        <v>0</v>
      </c>
    </row>
    <row r="426" spans="1:14" ht="14.4" x14ac:dyDescent="0.3">
      <c r="A426" s="673"/>
      <c r="B426" s="68" t="s">
        <v>49</v>
      </c>
      <c r="C426" s="67"/>
      <c r="D426" s="67"/>
      <c r="E426" s="46"/>
      <c r="F426" s="46"/>
      <c r="G426" s="46"/>
      <c r="H426" s="46"/>
      <c r="I426" s="46"/>
      <c r="J426" s="46"/>
      <c r="K426" s="46"/>
      <c r="L426" s="46"/>
      <c r="M426" s="27"/>
      <c r="N426" s="160">
        <f>SUM(N424:N425)</f>
        <v>127448953.15708601</v>
      </c>
    </row>
    <row r="427" spans="1:14" ht="14.4" x14ac:dyDescent="0.3">
      <c r="A427" s="591"/>
      <c r="B427" s="70" t="s">
        <v>50</v>
      </c>
      <c r="C427" s="65"/>
      <c r="D427" s="65"/>
      <c r="E427" s="46"/>
      <c r="F427" s="46"/>
      <c r="G427" s="46"/>
      <c r="H427" s="46"/>
      <c r="I427" s="46"/>
      <c r="J427" s="46"/>
      <c r="K427" s="46"/>
      <c r="L427" s="46"/>
      <c r="M427" s="27"/>
      <c r="N427" s="161">
        <f>N426/K382</f>
        <v>12744.895315708602</v>
      </c>
    </row>
    <row r="428" spans="1:14" ht="14.4" x14ac:dyDescent="0.3">
      <c r="A428" s="674"/>
      <c r="B428" s="70" t="s">
        <v>61</v>
      </c>
      <c r="C428" s="65"/>
      <c r="D428" s="65"/>
      <c r="E428" s="46"/>
      <c r="F428" s="46"/>
      <c r="G428" s="46"/>
      <c r="H428" s="46"/>
      <c r="I428" s="46"/>
      <c r="J428" s="46"/>
      <c r="K428" s="46"/>
      <c r="L428" s="46"/>
      <c r="M428" s="27"/>
      <c r="N428" s="36">
        <f>N427/(M382+N382)</f>
        <v>70.413786274633154</v>
      </c>
    </row>
    <row r="436" spans="1:17" ht="15.6" x14ac:dyDescent="0.3">
      <c r="A436" s="20"/>
      <c r="B436" s="1" t="s">
        <v>127</v>
      </c>
      <c r="C436" s="693" t="s">
        <v>292</v>
      </c>
      <c r="D436" s="693"/>
      <c r="E436" s="693"/>
      <c r="F436" s="693"/>
      <c r="G436" s="693"/>
      <c r="H436" s="693"/>
      <c r="I436" s="693"/>
      <c r="J436" s="693"/>
      <c r="K436" s="693"/>
      <c r="L436" s="693"/>
      <c r="M436" s="693"/>
      <c r="N436" s="693"/>
    </row>
    <row r="437" spans="1:17" ht="15.6" x14ac:dyDescent="0.3">
      <c r="A437" s="20"/>
      <c r="B437" s="1" t="s">
        <v>126</v>
      </c>
      <c r="C437" s="498" t="s">
        <v>290</v>
      </c>
      <c r="D437" s="498"/>
      <c r="E437" s="23"/>
      <c r="F437" s="23"/>
      <c r="G437" s="23"/>
      <c r="H437" s="23"/>
      <c r="I437" s="23"/>
      <c r="J437" s="23"/>
      <c r="K437" s="23"/>
      <c r="L437" s="23"/>
      <c r="M437" s="23"/>
      <c r="N437" s="23"/>
    </row>
    <row r="438" spans="1:17" ht="15.6" x14ac:dyDescent="0.3">
      <c r="A438" s="137" t="s">
        <v>125</v>
      </c>
      <c r="B438" s="137"/>
      <c r="C438" s="498" t="s">
        <v>291</v>
      </c>
      <c r="D438" s="498"/>
      <c r="E438" s="23"/>
      <c r="F438" s="23"/>
      <c r="G438" s="23"/>
      <c r="H438" s="23"/>
      <c r="I438" s="23"/>
      <c r="J438" s="23"/>
      <c r="K438" s="23"/>
      <c r="L438" s="23"/>
      <c r="M438" s="23"/>
      <c r="N438" s="499"/>
    </row>
    <row r="439" spans="1:17" ht="15.6" x14ac:dyDescent="0.3">
      <c r="A439" s="137"/>
      <c r="B439" s="137"/>
      <c r="C439" s="1"/>
      <c r="D439" s="1"/>
      <c r="E439" s="20"/>
      <c r="F439" s="20"/>
      <c r="G439" s="20"/>
      <c r="H439" s="20"/>
      <c r="I439" s="20"/>
      <c r="J439" s="20"/>
      <c r="K439" s="20"/>
      <c r="L439" s="20"/>
      <c r="M439" s="20"/>
    </row>
    <row r="440" spans="1:17" ht="15.6" x14ac:dyDescent="0.25">
      <c r="A440" s="693" t="s">
        <v>234</v>
      </c>
      <c r="B440" s="693"/>
      <c r="C440" s="693"/>
      <c r="D440" s="693"/>
      <c r="E440" s="693"/>
      <c r="F440" s="693"/>
      <c r="G440" s="693"/>
      <c r="H440" s="693"/>
      <c r="I440" s="693"/>
      <c r="J440" s="693"/>
      <c r="K440" s="693"/>
      <c r="L440" s="693"/>
      <c r="M440" s="693"/>
      <c r="N440" s="693"/>
    </row>
    <row r="441" spans="1:17" ht="15.6" x14ac:dyDescent="0.25">
      <c r="A441" s="137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</row>
    <row r="442" spans="1:17" ht="15.6" x14ac:dyDescent="0.3">
      <c r="A442" s="694" t="s">
        <v>109</v>
      </c>
      <c r="B442" s="61" t="s">
        <v>56</v>
      </c>
      <c r="C442" s="46"/>
      <c r="D442" s="46"/>
      <c r="E442" s="696" t="s">
        <v>206</v>
      </c>
      <c r="F442" s="697"/>
      <c r="G442" s="697"/>
      <c r="H442" s="697"/>
      <c r="I442" s="697"/>
      <c r="J442" s="697"/>
      <c r="K442" s="697"/>
      <c r="L442" s="697"/>
      <c r="M442" s="697"/>
      <c r="N442" s="27"/>
      <c r="Q442" s="359"/>
    </row>
    <row r="443" spans="1:17" ht="14.4" x14ac:dyDescent="0.25">
      <c r="A443" s="695"/>
      <c r="B443" s="61" t="s">
        <v>0</v>
      </c>
      <c r="C443" s="46"/>
      <c r="D443" s="238"/>
      <c r="E443" s="246" t="s">
        <v>1</v>
      </c>
      <c r="F443" s="15"/>
      <c r="G443" s="698" t="s">
        <v>2</v>
      </c>
      <c r="H443" s="699"/>
      <c r="I443" s="13"/>
      <c r="J443" s="708" t="s">
        <v>3</v>
      </c>
      <c r="K443" s="704"/>
      <c r="L443" s="709" t="s">
        <v>4</v>
      </c>
      <c r="M443" s="704"/>
      <c r="N443" s="28" t="s">
        <v>41</v>
      </c>
    </row>
    <row r="444" spans="1:17" ht="14.4" x14ac:dyDescent="0.3">
      <c r="A444" s="695"/>
      <c r="B444" s="93"/>
      <c r="C444" s="128" t="s">
        <v>95</v>
      </c>
      <c r="D444" s="234"/>
      <c r="E444" s="103">
        <f>IF(C444="A4",21,IF(C444="B5",17.6,14.8))</f>
        <v>21</v>
      </c>
      <c r="F444" s="30" t="s">
        <v>63</v>
      </c>
      <c r="G444" s="103">
        <v>28</v>
      </c>
      <c r="H444" s="93"/>
      <c r="I444" s="80"/>
      <c r="J444" s="94"/>
      <c r="K444" s="248">
        <v>147487</v>
      </c>
      <c r="L444" s="143"/>
      <c r="M444" s="128">
        <v>124</v>
      </c>
      <c r="N444" s="103">
        <v>4</v>
      </c>
    </row>
    <row r="445" spans="1:17" ht="14.4" x14ac:dyDescent="0.25">
      <c r="A445" s="695"/>
      <c r="B445" s="73" t="s">
        <v>25</v>
      </c>
      <c r="C445" s="150"/>
      <c r="D445" s="149"/>
      <c r="E445" s="132">
        <f>(E444*2)+1+N446</f>
        <v>43.582000000000001</v>
      </c>
      <c r="F445" s="30" t="s">
        <v>63</v>
      </c>
      <c r="G445" s="128">
        <f>G444+1</f>
        <v>29</v>
      </c>
      <c r="H445" s="129" t="s">
        <v>42</v>
      </c>
      <c r="I445" s="9" t="s">
        <v>159</v>
      </c>
      <c r="K445" s="272">
        <f>(E444*2)+N446</f>
        <v>42.582000000000001</v>
      </c>
      <c r="L445" s="237" t="s">
        <v>63</v>
      </c>
      <c r="M445" s="155">
        <f>G444</f>
        <v>28</v>
      </c>
      <c r="N445" s="135" t="s">
        <v>42</v>
      </c>
    </row>
    <row r="446" spans="1:17" ht="14.4" x14ac:dyDescent="0.25">
      <c r="A446" s="695"/>
      <c r="B446" s="710" t="s">
        <v>69</v>
      </c>
      <c r="C446" s="711"/>
      <c r="D446" s="149"/>
      <c r="E446" s="130" t="s">
        <v>6</v>
      </c>
      <c r="F446" s="78"/>
      <c r="G446" s="698" t="s">
        <v>7</v>
      </c>
      <c r="H446" s="699"/>
      <c r="I446" s="15" t="s">
        <v>12</v>
      </c>
      <c r="J446" s="136"/>
      <c r="K446" s="714" t="s">
        <v>158</v>
      </c>
      <c r="L446" s="714"/>
      <c r="M446" s="715"/>
      <c r="N446" s="716">
        <f>((M444*0.09)/(2*10))+((0.12*2)/10)</f>
        <v>0.58200000000000007</v>
      </c>
    </row>
    <row r="447" spans="1:17" ht="14.4" x14ac:dyDescent="0.25">
      <c r="A447" s="695"/>
      <c r="B447" s="712"/>
      <c r="C447" s="713"/>
      <c r="D447" s="151"/>
      <c r="E447" s="104">
        <f>(E444*G444*M444*E450)/(2*100*100)</f>
        <v>255.19200000000001</v>
      </c>
      <c r="F447" s="79"/>
      <c r="G447" s="105">
        <f>(K445*M445*M450)/(100*100)</f>
        <v>25.038216000000002</v>
      </c>
      <c r="H447" s="106"/>
      <c r="I447" s="106">
        <f>E447+G447</f>
        <v>280.23021599999998</v>
      </c>
      <c r="J447" s="144"/>
      <c r="K447" s="718" t="s">
        <v>67</v>
      </c>
      <c r="L447" s="719"/>
      <c r="M447" s="720"/>
      <c r="N447" s="717"/>
    </row>
    <row r="448" spans="1:17" x14ac:dyDescent="0.25">
      <c r="A448" s="695"/>
      <c r="B448" s="721" t="s">
        <v>5</v>
      </c>
      <c r="C448" s="722"/>
      <c r="D448" s="722"/>
      <c r="E448" s="722"/>
      <c r="F448" s="722"/>
      <c r="G448" s="722"/>
      <c r="H448" s="722"/>
      <c r="I448" s="722"/>
      <c r="J448" s="722"/>
      <c r="K448" s="722"/>
      <c r="L448" s="722"/>
      <c r="M448" s="722"/>
      <c r="N448" s="723"/>
    </row>
    <row r="449" spans="1:14" x14ac:dyDescent="0.25">
      <c r="A449" s="695"/>
      <c r="B449" s="688" t="s">
        <v>6</v>
      </c>
      <c r="C449" s="689"/>
      <c r="D449" s="689"/>
      <c r="E449" s="689"/>
      <c r="F449" s="689"/>
      <c r="G449" s="690"/>
      <c r="H449" s="139"/>
      <c r="I449" s="691" t="s">
        <v>7</v>
      </c>
      <c r="J449" s="691"/>
      <c r="K449" s="691"/>
      <c r="L449" s="691"/>
      <c r="M449" s="691"/>
      <c r="N449" s="692"/>
    </row>
    <row r="450" spans="1:14" x14ac:dyDescent="0.25">
      <c r="A450" s="695"/>
      <c r="B450" s="62" t="s">
        <v>46</v>
      </c>
      <c r="C450" s="152"/>
      <c r="D450" s="27"/>
      <c r="E450" s="132">
        <v>70</v>
      </c>
      <c r="F450" s="157" t="s">
        <v>73</v>
      </c>
      <c r="G450" s="156"/>
      <c r="H450" s="729" t="s">
        <v>52</v>
      </c>
      <c r="I450" s="671"/>
      <c r="J450" s="671"/>
      <c r="K450" s="671"/>
      <c r="L450" s="671"/>
      <c r="M450" s="132">
        <v>210</v>
      </c>
      <c r="N450" s="135" t="s">
        <v>73</v>
      </c>
    </row>
    <row r="451" spans="1:14" ht="14.4" x14ac:dyDescent="0.25">
      <c r="A451" s="695"/>
      <c r="B451" s="730" t="s">
        <v>68</v>
      </c>
      <c r="C451" s="714"/>
      <c r="D451" s="142"/>
      <c r="E451" s="732" t="s">
        <v>132</v>
      </c>
      <c r="F451" s="725"/>
      <c r="G451" s="704"/>
      <c r="H451" s="733" t="s">
        <v>133</v>
      </c>
      <c r="I451" s="719"/>
      <c r="J451" s="719"/>
      <c r="K451" s="719"/>
      <c r="L451" s="719"/>
      <c r="M451" s="132">
        <f>(E452*F452*E450*500)/(100*100*1000)</f>
        <v>18.963000000000001</v>
      </c>
      <c r="N451" s="135" t="s">
        <v>131</v>
      </c>
    </row>
    <row r="452" spans="1:14" x14ac:dyDescent="0.25">
      <c r="A452" s="695"/>
      <c r="B452" s="731"/>
      <c r="C452" s="719"/>
      <c r="D452" s="149"/>
      <c r="E452" s="133">
        <f>IF(C444="B5",54.6,63)</f>
        <v>63</v>
      </c>
      <c r="F452" s="734">
        <f>IF(C444="B5",72,86)</f>
        <v>86</v>
      </c>
      <c r="G452" s="735"/>
      <c r="H452" s="734">
        <f>IF(C444="B5",79,65)</f>
        <v>65</v>
      </c>
      <c r="I452" s="736"/>
      <c r="J452" s="128"/>
      <c r="K452" s="132">
        <f>IF(H452=79,109,100)</f>
        <v>100</v>
      </c>
      <c r="L452" s="128"/>
      <c r="M452" s="132">
        <f>(H452*K452*M450*500)/(100*100*1000)</f>
        <v>68.25</v>
      </c>
      <c r="N452" s="111" t="s">
        <v>130</v>
      </c>
    </row>
    <row r="453" spans="1:14" ht="14.4" x14ac:dyDescent="0.3">
      <c r="A453" s="695"/>
      <c r="B453" s="726" t="s">
        <v>66</v>
      </c>
      <c r="C453" s="727"/>
      <c r="D453" s="727"/>
      <c r="E453" s="727"/>
      <c r="F453" s="727"/>
      <c r="G453" s="727"/>
      <c r="H453" s="727"/>
      <c r="I453" s="727"/>
      <c r="J453" s="727"/>
      <c r="K453" s="727"/>
      <c r="L453" s="727"/>
      <c r="M453" s="727"/>
      <c r="N453" s="728"/>
    </row>
    <row r="454" spans="1:14" ht="14.4" x14ac:dyDescent="0.25">
      <c r="A454" s="695"/>
      <c r="B454" s="72" t="s">
        <v>8</v>
      </c>
      <c r="C454" s="71"/>
      <c r="D454" s="240">
        <v>4</v>
      </c>
      <c r="E454" s="737" t="s">
        <v>153</v>
      </c>
      <c r="F454" s="701"/>
      <c r="G454" s="701"/>
      <c r="H454" s="61"/>
      <c r="I454" s="48" t="s">
        <v>23</v>
      </c>
      <c r="J454" s="47"/>
      <c r="K454" s="48"/>
      <c r="L454" s="48"/>
      <c r="M454" s="239">
        <v>4</v>
      </c>
      <c r="N454" s="135" t="s">
        <v>231</v>
      </c>
    </row>
    <row r="455" spans="1:14" ht="14.4" x14ac:dyDescent="0.25">
      <c r="A455" s="695"/>
      <c r="B455" s="61" t="s">
        <v>32</v>
      </c>
      <c r="C455" s="27"/>
      <c r="D455" s="132">
        <f>IF(C444="A4",8,IF(C444="A5",16,IF(C444="B5",8)))</f>
        <v>8</v>
      </c>
      <c r="E455" s="129" t="s">
        <v>31</v>
      </c>
      <c r="F455" s="61" t="s">
        <v>154</v>
      </c>
      <c r="G455" s="13"/>
      <c r="H455" s="153"/>
      <c r="I455" s="147" t="s">
        <v>129</v>
      </c>
      <c r="J455" s="126">
        <f>IF($C$9="A5",8,4)</f>
        <v>4</v>
      </c>
      <c r="K455" s="125" t="s">
        <v>7</v>
      </c>
      <c r="L455" s="700" t="s">
        <v>154</v>
      </c>
      <c r="M455" s="701"/>
      <c r="N455" s="702"/>
    </row>
    <row r="456" spans="1:14" ht="14.4" x14ac:dyDescent="0.25">
      <c r="A456" s="695"/>
      <c r="B456" s="61" t="s">
        <v>29</v>
      </c>
      <c r="C456" s="27"/>
      <c r="D456" s="105">
        <f>(M444/D455)*D454</f>
        <v>62</v>
      </c>
      <c r="E456" s="106" t="s">
        <v>33</v>
      </c>
      <c r="F456" s="110">
        <f>IF(K444&gt;=50000,((K444-50000)/50000)*D454,0)</f>
        <v>7.7989600000000001</v>
      </c>
      <c r="G456" s="703" t="s">
        <v>33</v>
      </c>
      <c r="H456" s="704"/>
      <c r="I456" s="105">
        <f>M454</f>
        <v>4</v>
      </c>
      <c r="J456" s="243"/>
      <c r="K456" s="244" t="s">
        <v>33</v>
      </c>
      <c r="L456" s="132"/>
      <c r="M456" s="110">
        <f>IF(E469&gt;=50000,((E469-50000)/50000)*M454,0)</f>
        <v>0</v>
      </c>
      <c r="N456" s="135" t="s">
        <v>33</v>
      </c>
    </row>
    <row r="457" spans="1:14" x14ac:dyDescent="0.25">
      <c r="A457" s="695"/>
      <c r="B457" s="61" t="s">
        <v>70</v>
      </c>
      <c r="C457" s="46"/>
      <c r="D457" s="46"/>
      <c r="E457" s="108">
        <f>IF(K444&lt;=600,25%,IF(K444&lt;=1000,20%,IF(K444&lt;=3000,15%,IF(K444&lt;=5000,10%,IF(K444&lt;=10000,9%,IF(K444&lt;=20000,8%,IF(K444&lt;=35000,7%,IF(K444&lt;=50000,6%,IF(K444&lt;=70000,5%,IF(K444&lt;=100000,4%,3%))))))))))</f>
        <v>0.03</v>
      </c>
      <c r="F457" s="46"/>
      <c r="G457" s="148"/>
      <c r="H457" s="46"/>
      <c r="J457" s="46"/>
      <c r="K457" s="61" t="s">
        <v>152</v>
      </c>
      <c r="L457" s="138"/>
      <c r="M457" s="45"/>
      <c r="N457" s="108">
        <f>IF(E469&lt;=600,25%,IF(E469&lt;=1000,20%,IF(E469&lt;=3000,12%,IF(E469&lt;=5000,10%,IF(E469&lt;=10000,9%,IF(E469&lt;=20000,8%,IF(E469&lt;=35000,7%,IF(E469&lt;=50000,6%,IF(E469&lt;=70000,5%,IF(E469&lt;=100000,4%,3%))))))))))</f>
        <v>0.06</v>
      </c>
    </row>
    <row r="458" spans="1:14" ht="14.4" x14ac:dyDescent="0.25">
      <c r="A458" s="695"/>
      <c r="B458" s="61" t="s">
        <v>10</v>
      </c>
      <c r="C458" s="46"/>
      <c r="D458" s="46"/>
      <c r="E458" s="705" t="s">
        <v>151</v>
      </c>
      <c r="F458" s="706"/>
      <c r="G458" s="706"/>
      <c r="H458" s="706"/>
      <c r="I458" s="706"/>
      <c r="J458" s="706"/>
      <c r="K458" s="706"/>
      <c r="L458" s="706"/>
      <c r="M458" s="707"/>
      <c r="N458" s="149"/>
    </row>
    <row r="459" spans="1:14" x14ac:dyDescent="0.25">
      <c r="A459" s="695"/>
      <c r="B459" s="31" t="s">
        <v>71</v>
      </c>
      <c r="C459" s="63"/>
      <c r="D459" s="63"/>
      <c r="E459" s="27"/>
      <c r="F459" s="143">
        <v>20</v>
      </c>
      <c r="G459" s="124" t="s">
        <v>43</v>
      </c>
      <c r="H459" s="111"/>
      <c r="I459" s="61" t="s">
        <v>11</v>
      </c>
      <c r="J459" s="46"/>
      <c r="K459" s="46"/>
      <c r="L459" s="46"/>
      <c r="M459" s="140"/>
      <c r="N459" s="103">
        <f>ROUNDUP((K444*I447)/(F459*1000),0)</f>
        <v>2067</v>
      </c>
    </row>
    <row r="460" spans="1:14" x14ac:dyDescent="0.25">
      <c r="A460" s="695"/>
      <c r="B460" s="62" t="s">
        <v>26</v>
      </c>
      <c r="C460" s="152"/>
      <c r="D460" s="152"/>
      <c r="E460" s="29"/>
      <c r="F460" s="105">
        <f>D455*2</f>
        <v>16</v>
      </c>
      <c r="G460" s="127" t="s">
        <v>31</v>
      </c>
      <c r="H460" s="106"/>
      <c r="I460" s="61" t="s">
        <v>9</v>
      </c>
      <c r="J460" s="46"/>
      <c r="K460" s="46"/>
      <c r="L460" s="46"/>
      <c r="M460" s="27"/>
      <c r="N460" s="129">
        <f>ROUNDUP((M444/F460),0)</f>
        <v>8</v>
      </c>
    </row>
    <row r="461" spans="1:14" x14ac:dyDescent="0.25">
      <c r="A461" s="107"/>
      <c r="B461" s="101"/>
      <c r="C461" s="102"/>
      <c r="D461" s="102"/>
      <c r="E461" s="158"/>
      <c r="F461" s="87"/>
      <c r="G461" s="100"/>
      <c r="H461" s="87"/>
      <c r="I461" s="61" t="s">
        <v>143</v>
      </c>
      <c r="J461" s="46"/>
      <c r="K461" s="46"/>
      <c r="L461" s="46"/>
      <c r="M461" s="27"/>
      <c r="N461" s="129">
        <v>3</v>
      </c>
    </row>
    <row r="462" spans="1:14" ht="16.2" x14ac:dyDescent="0.25">
      <c r="A462" s="242"/>
      <c r="B462" s="724" t="s">
        <v>34</v>
      </c>
      <c r="C462" s="725"/>
      <c r="D462" s="725"/>
      <c r="E462" s="725"/>
      <c r="F462" s="725"/>
      <c r="G462" s="725"/>
      <c r="H462" s="725"/>
      <c r="I462" s="725"/>
      <c r="J462" s="725"/>
      <c r="K462" s="725"/>
      <c r="L462" s="725"/>
      <c r="M462" s="725"/>
      <c r="N462" s="704"/>
    </row>
    <row r="463" spans="1:14" ht="15.6" x14ac:dyDescent="0.3">
      <c r="A463" s="675" t="s">
        <v>60</v>
      </c>
      <c r="B463" s="76" t="s">
        <v>17</v>
      </c>
      <c r="C463" s="64"/>
      <c r="D463" s="64"/>
      <c r="E463" s="138"/>
      <c r="F463" s="138"/>
      <c r="G463" s="46"/>
      <c r="H463" s="82"/>
      <c r="I463" s="82"/>
      <c r="J463" s="82"/>
      <c r="K463" s="661" t="s">
        <v>55</v>
      </c>
      <c r="L463" s="662"/>
      <c r="M463" s="663"/>
      <c r="N463" s="15" t="s">
        <v>19</v>
      </c>
    </row>
    <row r="464" spans="1:14" ht="14.4" x14ac:dyDescent="0.3">
      <c r="A464" s="676"/>
      <c r="B464" s="61" t="s">
        <v>99</v>
      </c>
      <c r="C464" s="46"/>
      <c r="D464" s="46"/>
      <c r="E464" s="122"/>
      <c r="F464" s="46"/>
      <c r="G464" s="104">
        <f>D456+F456</f>
        <v>69.798959999999994</v>
      </c>
      <c r="H464" s="83"/>
      <c r="I464" s="46"/>
      <c r="J464" s="46" t="s">
        <v>63</v>
      </c>
      <c r="K464" s="46"/>
      <c r="L464" s="664">
        <f>catatan!$J$3</f>
        <v>100000</v>
      </c>
      <c r="M464" s="665"/>
      <c r="N464" s="32">
        <f>G464*L464</f>
        <v>6979895.9999999991</v>
      </c>
    </row>
    <row r="465" spans="1:14" ht="14.4" x14ac:dyDescent="0.3">
      <c r="A465" s="676"/>
      <c r="B465" s="61" t="s">
        <v>100</v>
      </c>
      <c r="C465" s="46"/>
      <c r="D465" s="46"/>
      <c r="E465" s="46"/>
      <c r="F465" s="46"/>
      <c r="G465" s="104">
        <f>I456+M456</f>
        <v>4</v>
      </c>
      <c r="H465" s="83"/>
      <c r="I465" s="13"/>
      <c r="J465" s="13" t="s">
        <v>63</v>
      </c>
      <c r="K465" s="13"/>
      <c r="L465" s="664">
        <f>catatan!$J$3</f>
        <v>100000</v>
      </c>
      <c r="M465" s="665"/>
      <c r="N465" s="32">
        <f>G465*L465</f>
        <v>400000</v>
      </c>
    </row>
    <row r="466" spans="1:14" ht="14.4" x14ac:dyDescent="0.3">
      <c r="A466" s="677"/>
      <c r="B466" s="70" t="s">
        <v>13</v>
      </c>
      <c r="C466" s="65"/>
      <c r="D466" s="65"/>
      <c r="E466" s="46"/>
      <c r="F466" s="46"/>
      <c r="G466" s="46"/>
      <c r="H466" s="46"/>
      <c r="I466" s="46"/>
      <c r="J466" s="46"/>
      <c r="K466" s="46"/>
      <c r="L466" s="46"/>
      <c r="M466" s="84"/>
      <c r="N466" s="159">
        <f>SUM(N464:N465)</f>
        <v>7379895.9999999991</v>
      </c>
    </row>
    <row r="467" spans="1:14" ht="15.6" x14ac:dyDescent="0.3">
      <c r="A467" s="666" t="s">
        <v>35</v>
      </c>
      <c r="B467" s="22" t="s">
        <v>17</v>
      </c>
      <c r="C467" s="74"/>
      <c r="D467" s="74"/>
      <c r="E467" s="138" t="s">
        <v>3</v>
      </c>
      <c r="F467" s="50"/>
      <c r="G467" s="46" t="s">
        <v>29</v>
      </c>
      <c r="H467" s="46"/>
      <c r="I467" s="46"/>
      <c r="J467" s="46"/>
      <c r="K467" s="661" t="s">
        <v>28</v>
      </c>
      <c r="L467" s="662"/>
      <c r="M467" s="663"/>
      <c r="N467" s="34" t="s">
        <v>19</v>
      </c>
    </row>
    <row r="468" spans="1:14" ht="14.4" x14ac:dyDescent="0.3">
      <c r="A468" s="667"/>
      <c r="B468" s="61" t="s">
        <v>14</v>
      </c>
      <c r="C468" s="46"/>
      <c r="D468" s="46"/>
      <c r="E468" s="109">
        <f>K444</f>
        <v>147487</v>
      </c>
      <c r="F468" s="83" t="s">
        <v>65</v>
      </c>
      <c r="G468" s="104">
        <f>D456</f>
        <v>62</v>
      </c>
      <c r="H468" s="83" t="s">
        <v>65</v>
      </c>
      <c r="I468" s="669">
        <f>(100%+E457)</f>
        <v>1.03</v>
      </c>
      <c r="J468" s="670"/>
      <c r="K468" s="46"/>
      <c r="L468" s="46" t="s">
        <v>63</v>
      </c>
      <c r="M468" s="112">
        <f>catatan!$J$5</f>
        <v>30</v>
      </c>
      <c r="N468" s="32">
        <f>E468*G468*I468*M468</f>
        <v>282555594.60000002</v>
      </c>
    </row>
    <row r="469" spans="1:14" ht="14.4" x14ac:dyDescent="0.3">
      <c r="A469" s="667"/>
      <c r="B469" s="61" t="s">
        <v>15</v>
      </c>
      <c r="C469" s="46"/>
      <c r="D469" s="46"/>
      <c r="E469" s="109">
        <f>K444/J455</f>
        <v>36871.75</v>
      </c>
      <c r="F469" s="83" t="s">
        <v>65</v>
      </c>
      <c r="G469" s="104">
        <f>I456</f>
        <v>4</v>
      </c>
      <c r="H469" s="83" t="s">
        <v>65</v>
      </c>
      <c r="I469" s="669">
        <f>(100%+N457)</f>
        <v>1.06</v>
      </c>
      <c r="J469" s="670"/>
      <c r="K469" s="46"/>
      <c r="L469" s="46" t="s">
        <v>63</v>
      </c>
      <c r="M469" s="112">
        <f>catatan!$J$5</f>
        <v>30</v>
      </c>
      <c r="N469" s="32">
        <f>E469*G469*I469*M469</f>
        <v>4690086.5999999996</v>
      </c>
    </row>
    <row r="470" spans="1:14" x14ac:dyDescent="0.25">
      <c r="A470" s="667"/>
      <c r="B470" s="77" t="s">
        <v>16</v>
      </c>
      <c r="C470" s="81"/>
      <c r="D470" s="81"/>
      <c r="E470" s="85"/>
      <c r="F470" s="80"/>
      <c r="G470" s="671" t="s">
        <v>27</v>
      </c>
      <c r="H470" s="671"/>
      <c r="I470" s="671"/>
      <c r="J470" s="138"/>
      <c r="K470" s="138"/>
      <c r="L470" s="138"/>
      <c r="M470" s="86"/>
      <c r="N470" s="32"/>
    </row>
    <row r="471" spans="1:14" ht="14.4" x14ac:dyDescent="0.3">
      <c r="A471" s="667"/>
      <c r="B471" s="141" t="s">
        <v>110</v>
      </c>
      <c r="C471" s="66"/>
      <c r="D471" s="66"/>
      <c r="E471" s="109">
        <f>K444</f>
        <v>147487</v>
      </c>
      <c r="F471" s="83" t="s">
        <v>65</v>
      </c>
      <c r="G471" s="103">
        <f>E445</f>
        <v>43.582000000000001</v>
      </c>
      <c r="H471" s="83" t="s">
        <v>65</v>
      </c>
      <c r="I471" s="113">
        <f>G445</f>
        <v>29</v>
      </c>
      <c r="J471" s="87" t="s">
        <v>63</v>
      </c>
      <c r="K471" s="114">
        <f>(100%+E457)</f>
        <v>1.03</v>
      </c>
      <c r="L471" s="96" t="s">
        <v>63</v>
      </c>
      <c r="M471" s="115">
        <f>catatan!$J$6</f>
        <v>0.05</v>
      </c>
      <c r="N471" s="32">
        <f>E471*G471*I471*K471*M471</f>
        <v>9599887.0911790021</v>
      </c>
    </row>
    <row r="472" spans="1:14" ht="14.4" x14ac:dyDescent="0.3">
      <c r="A472" s="668"/>
      <c r="B472" s="70" t="s">
        <v>20</v>
      </c>
      <c r="C472" s="65"/>
      <c r="D472" s="65"/>
      <c r="E472" s="88"/>
      <c r="F472" s="89"/>
      <c r="G472" s="46"/>
      <c r="H472" s="46"/>
      <c r="I472" s="49"/>
      <c r="J472" s="49"/>
      <c r="K472" s="49"/>
      <c r="L472" s="49"/>
      <c r="M472" s="35"/>
      <c r="N472" s="159">
        <f>SUM(N468:N471)</f>
        <v>296845568.29117906</v>
      </c>
    </row>
    <row r="473" spans="1:14" ht="15.6" x14ac:dyDescent="0.3">
      <c r="A473" s="675" t="s">
        <v>150</v>
      </c>
      <c r="B473" s="22" t="s">
        <v>17</v>
      </c>
      <c r="C473" s="21"/>
      <c r="D473" s="21"/>
      <c r="E473" s="82"/>
      <c r="F473" s="50"/>
      <c r="G473" s="138" t="s">
        <v>54</v>
      </c>
      <c r="H473" s="138"/>
      <c r="I473" s="46"/>
      <c r="J473" s="46"/>
      <c r="K473" s="661" t="s">
        <v>18</v>
      </c>
      <c r="L473" s="662"/>
      <c r="M473" s="663"/>
      <c r="N473" s="34" t="s">
        <v>19</v>
      </c>
    </row>
    <row r="474" spans="1:14" ht="14.4" x14ac:dyDescent="0.3">
      <c r="A474" s="676"/>
      <c r="B474" s="61" t="s">
        <v>57</v>
      </c>
      <c r="C474" s="46"/>
      <c r="D474" s="46"/>
      <c r="E474" s="109">
        <f>E471</f>
        <v>147487</v>
      </c>
      <c r="F474" s="83" t="s">
        <v>65</v>
      </c>
      <c r="G474" s="103">
        <f>N460</f>
        <v>8</v>
      </c>
      <c r="H474" s="83" t="s">
        <v>65</v>
      </c>
      <c r="I474" s="117">
        <f>I468</f>
        <v>1.03</v>
      </c>
      <c r="J474" s="99" t="s">
        <v>63</v>
      </c>
      <c r="K474" s="103">
        <f>N461</f>
        <v>3</v>
      </c>
      <c r="L474" s="123" t="s">
        <v>63</v>
      </c>
      <c r="M474" s="119">
        <f>catatan!$J$7</f>
        <v>5</v>
      </c>
      <c r="N474" s="32">
        <f>E474*G474*I474*K474*M474</f>
        <v>18229393.200000003</v>
      </c>
    </row>
    <row r="475" spans="1:14" ht="14.4" x14ac:dyDescent="0.3">
      <c r="A475" s="676"/>
      <c r="B475" s="61" t="s">
        <v>58</v>
      </c>
      <c r="C475" s="46"/>
      <c r="D475" s="46"/>
      <c r="E475" s="109">
        <f>E471</f>
        <v>147487</v>
      </c>
      <c r="F475" s="83" t="s">
        <v>65</v>
      </c>
      <c r="G475" s="103">
        <f>N460</f>
        <v>8</v>
      </c>
      <c r="H475" s="83" t="s">
        <v>65</v>
      </c>
      <c r="I475" s="117">
        <f>I468</f>
        <v>1.03</v>
      </c>
      <c r="J475" s="99"/>
      <c r="K475" s="54"/>
      <c r="L475" s="50" t="s">
        <v>63</v>
      </c>
      <c r="M475" s="120">
        <f>catatan!$J$8</f>
        <v>8</v>
      </c>
      <c r="N475" s="32">
        <f>E475*G475*I475*M475</f>
        <v>9722343.040000001</v>
      </c>
    </row>
    <row r="476" spans="1:14" ht="14.4" x14ac:dyDescent="0.3">
      <c r="A476" s="676"/>
      <c r="B476" s="61" t="s">
        <v>59</v>
      </c>
      <c r="C476" s="46"/>
      <c r="D476" s="46"/>
      <c r="E476" s="109">
        <f>E475</f>
        <v>147487</v>
      </c>
      <c r="F476" s="83" t="s">
        <v>65</v>
      </c>
      <c r="G476" s="103">
        <f>G444</f>
        <v>28</v>
      </c>
      <c r="H476" s="83" t="s">
        <v>65</v>
      </c>
      <c r="I476" s="103">
        <f>N446</f>
        <v>0.58200000000000007</v>
      </c>
      <c r="J476" s="50" t="s">
        <v>63</v>
      </c>
      <c r="K476" s="108">
        <f>I468</f>
        <v>1.03</v>
      </c>
      <c r="L476" s="90" t="s">
        <v>63</v>
      </c>
      <c r="M476" s="120">
        <f>catatan!$J$9</f>
        <v>25</v>
      </c>
      <c r="N476" s="32">
        <f>E476*G476*I476*K476*M476</f>
        <v>61888789.914000012</v>
      </c>
    </row>
    <row r="477" spans="1:14" ht="14.4" x14ac:dyDescent="0.3">
      <c r="A477" s="676"/>
      <c r="B477" s="44" t="s">
        <v>93</v>
      </c>
      <c r="C477" s="75"/>
      <c r="D477" s="75"/>
      <c r="E477" s="109">
        <f>E476</f>
        <v>147487</v>
      </c>
      <c r="F477" s="83" t="s">
        <v>65</v>
      </c>
      <c r="G477" s="104">
        <f>I447</f>
        <v>280.23021599999998</v>
      </c>
      <c r="H477" s="83" t="s">
        <v>63</v>
      </c>
      <c r="I477" s="108">
        <f>I468</f>
        <v>1.03</v>
      </c>
      <c r="J477" s="50" t="s">
        <v>63</v>
      </c>
      <c r="K477" s="118">
        <f>catatan!$J$15</f>
        <v>350</v>
      </c>
      <c r="L477" s="90" t="s">
        <v>230</v>
      </c>
      <c r="M477" s="121">
        <v>1000</v>
      </c>
      <c r="N477" s="32">
        <f>(E477*G477*I477*K477)/M477</f>
        <v>14899578.149122715</v>
      </c>
    </row>
    <row r="478" spans="1:14" ht="14.4" x14ac:dyDescent="0.3">
      <c r="A478" s="676"/>
      <c r="B478" s="141" t="s">
        <v>94</v>
      </c>
      <c r="C478" s="66"/>
      <c r="D478" s="66"/>
      <c r="E478" s="85"/>
      <c r="F478" s="85"/>
      <c r="G478" s="116">
        <f>N459</f>
        <v>2067</v>
      </c>
      <c r="H478" s="83" t="s">
        <v>65</v>
      </c>
      <c r="I478" s="50"/>
      <c r="J478" s="50"/>
      <c r="K478" s="50"/>
      <c r="L478" s="664">
        <f>catatan!$J$10</f>
        <v>12500</v>
      </c>
      <c r="M478" s="678"/>
      <c r="N478" s="32">
        <f>G478*L478</f>
        <v>25837500</v>
      </c>
    </row>
    <row r="479" spans="1:14" ht="14.4" x14ac:dyDescent="0.3">
      <c r="A479" s="677"/>
      <c r="B479" s="68" t="s">
        <v>21</v>
      </c>
      <c r="C479" s="67"/>
      <c r="D479" s="67"/>
      <c r="E479" s="46"/>
      <c r="F479" s="46"/>
      <c r="G479" s="46"/>
      <c r="H479" s="46"/>
      <c r="I479" s="46"/>
      <c r="J479" s="46"/>
      <c r="K479" s="46"/>
      <c r="L479" s="46"/>
      <c r="M479" s="27"/>
      <c r="N479" s="159">
        <f>SUM(N474:N478)</f>
        <v>130577604.30312273</v>
      </c>
    </row>
    <row r="480" spans="1:14" x14ac:dyDescent="0.25">
      <c r="A480" s="675" t="s">
        <v>53</v>
      </c>
      <c r="B480" s="61" t="s">
        <v>17</v>
      </c>
      <c r="C480" s="46"/>
      <c r="D480" s="46"/>
      <c r="E480" s="671" t="s">
        <v>155</v>
      </c>
      <c r="F480" s="671"/>
      <c r="G480" s="671"/>
      <c r="H480" s="50"/>
      <c r="I480" s="671" t="s">
        <v>139</v>
      </c>
      <c r="J480" s="671"/>
      <c r="K480" s="671"/>
      <c r="L480" s="671"/>
      <c r="M480" s="679"/>
      <c r="N480" s="34" t="s">
        <v>19</v>
      </c>
    </row>
    <row r="481" spans="1:14" ht="14.4" x14ac:dyDescent="0.3">
      <c r="A481" s="676"/>
      <c r="B481" s="61" t="s">
        <v>156</v>
      </c>
      <c r="C481" s="46"/>
      <c r="D481" s="46"/>
      <c r="E481" s="680">
        <f>(K444*M444*(100%+E457)*M451)/(F460*500)</f>
        <v>44650.847836665002</v>
      </c>
      <c r="F481" s="681"/>
      <c r="G481" s="682"/>
      <c r="H481" s="83" t="s">
        <v>65</v>
      </c>
      <c r="I481" s="49"/>
      <c r="J481" s="49"/>
      <c r="K481" s="95"/>
      <c r="L481" s="683">
        <f>catatan!$J$11</f>
        <v>12500</v>
      </c>
      <c r="M481" s="684"/>
      <c r="N481" s="32">
        <f>E481*L481</f>
        <v>558135597.95831251</v>
      </c>
    </row>
    <row r="482" spans="1:14" ht="14.4" x14ac:dyDescent="0.3">
      <c r="A482" s="676"/>
      <c r="B482" s="61" t="s">
        <v>157</v>
      </c>
      <c r="C482" s="75"/>
      <c r="D482" s="75"/>
      <c r="E482" s="685">
        <f>((K444*(100%+N457)*M452)/(J455*500))</f>
        <v>5334.9735074999999</v>
      </c>
      <c r="F482" s="686"/>
      <c r="G482" s="687"/>
      <c r="H482" s="83" t="s">
        <v>65</v>
      </c>
      <c r="I482" s="49"/>
      <c r="J482" s="49"/>
      <c r="K482" s="95"/>
      <c r="L482" s="683">
        <f>catatan!$J$12</f>
        <v>16000</v>
      </c>
      <c r="M482" s="684"/>
      <c r="N482" s="32">
        <f>E482*L482</f>
        <v>85359576.120000005</v>
      </c>
    </row>
    <row r="483" spans="1:14" ht="14.4" x14ac:dyDescent="0.3">
      <c r="A483" s="677"/>
      <c r="B483" s="70" t="s">
        <v>24</v>
      </c>
      <c r="C483" s="65"/>
      <c r="D483" s="65"/>
      <c r="E483" s="88"/>
      <c r="F483" s="88"/>
      <c r="G483" s="46"/>
      <c r="H483" s="46"/>
      <c r="I483" s="49"/>
      <c r="J483" s="49"/>
      <c r="K483" s="49"/>
      <c r="L483" s="49"/>
      <c r="M483" s="35"/>
      <c r="N483" s="159">
        <f>SUM(N481:N482)</f>
        <v>643495174.07831252</v>
      </c>
    </row>
    <row r="484" spans="1:14" ht="14.4" x14ac:dyDescent="0.3">
      <c r="A484" s="672" t="s">
        <v>45</v>
      </c>
      <c r="B484" s="68" t="s">
        <v>47</v>
      </c>
      <c r="C484" s="67"/>
      <c r="D484" s="67"/>
      <c r="E484" s="46"/>
      <c r="F484" s="46"/>
      <c r="G484" s="46"/>
      <c r="H484" s="46"/>
      <c r="I484" s="46" t="s">
        <v>38</v>
      </c>
      <c r="J484" s="46"/>
      <c r="K484" s="46"/>
      <c r="L484" s="46"/>
      <c r="M484" s="27"/>
      <c r="N484" s="55">
        <f>N466+N472+N479+N483</f>
        <v>1078298242.6726143</v>
      </c>
    </row>
    <row r="485" spans="1:14" ht="14.4" x14ac:dyDescent="0.3">
      <c r="A485" s="673"/>
      <c r="B485" s="68" t="s">
        <v>22</v>
      </c>
      <c r="C485" s="67"/>
      <c r="D485" s="67"/>
      <c r="E485" s="108">
        <f>catatan!$J$13</f>
        <v>0.1</v>
      </c>
      <c r="F485" s="90"/>
      <c r="G485" s="46"/>
      <c r="H485" s="46"/>
      <c r="I485" s="46"/>
      <c r="J485" s="46"/>
      <c r="K485" s="46"/>
      <c r="L485" s="46"/>
      <c r="M485" s="91"/>
      <c r="N485" s="33">
        <f>N484*E485</f>
        <v>107829824.26726145</v>
      </c>
    </row>
    <row r="486" spans="1:14" ht="14.4" x14ac:dyDescent="0.3">
      <c r="A486" s="673"/>
      <c r="B486" s="68" t="s">
        <v>48</v>
      </c>
      <c r="C486" s="69"/>
      <c r="D486" s="69"/>
      <c r="E486" s="13"/>
      <c r="F486" s="92"/>
      <c r="G486" s="46"/>
      <c r="H486" s="46"/>
      <c r="I486" s="46"/>
      <c r="J486" s="46"/>
      <c r="K486" s="46"/>
      <c r="L486" s="46"/>
      <c r="M486" s="27"/>
      <c r="N486" s="36">
        <f>SUM(N484:N485)</f>
        <v>1186128066.9398758</v>
      </c>
    </row>
    <row r="487" spans="1:14" ht="14.4" x14ac:dyDescent="0.3">
      <c r="A487" s="673"/>
      <c r="B487" s="70" t="s">
        <v>30</v>
      </c>
      <c r="C487" s="65"/>
      <c r="D487" s="65"/>
      <c r="E487" s="108">
        <f>catatan!$J$14</f>
        <v>0</v>
      </c>
      <c r="F487" s="90"/>
      <c r="G487" s="46"/>
      <c r="H487" s="46"/>
      <c r="I487" s="46"/>
      <c r="J487" s="46"/>
      <c r="K487" s="46"/>
      <c r="L487" s="46"/>
      <c r="M487" s="27"/>
      <c r="N487" s="36">
        <f>E487*N486</f>
        <v>0</v>
      </c>
    </row>
    <row r="488" spans="1:14" ht="14.4" x14ac:dyDescent="0.3">
      <c r="A488" s="673"/>
      <c r="B488" s="68" t="s">
        <v>49</v>
      </c>
      <c r="C488" s="67"/>
      <c r="D488" s="67"/>
      <c r="E488" s="46"/>
      <c r="F488" s="46"/>
      <c r="G488" s="46"/>
      <c r="H488" s="46"/>
      <c r="I488" s="46"/>
      <c r="J488" s="46"/>
      <c r="K488" s="46"/>
      <c r="L488" s="46"/>
      <c r="M488" s="27"/>
      <c r="N488" s="160">
        <f>SUM(N486:N487)</f>
        <v>1186128066.9398758</v>
      </c>
    </row>
    <row r="489" spans="1:14" ht="14.4" x14ac:dyDescent="0.3">
      <c r="A489" s="591"/>
      <c r="B489" s="70" t="s">
        <v>50</v>
      </c>
      <c r="C489" s="65"/>
      <c r="D489" s="65"/>
      <c r="E489" s="46"/>
      <c r="F489" s="46"/>
      <c r="G489" s="46"/>
      <c r="H489" s="46"/>
      <c r="I489" s="46"/>
      <c r="J489" s="46"/>
      <c r="K489" s="46"/>
      <c r="L489" s="46"/>
      <c r="M489" s="27"/>
      <c r="N489" s="161">
        <f>N488/K444</f>
        <v>8042.2550254590296</v>
      </c>
    </row>
    <row r="490" spans="1:14" ht="14.4" x14ac:dyDescent="0.3">
      <c r="A490" s="674"/>
      <c r="B490" s="70" t="s">
        <v>61</v>
      </c>
      <c r="C490" s="65"/>
      <c r="D490" s="65"/>
      <c r="E490" s="46"/>
      <c r="F490" s="46"/>
      <c r="G490" s="46"/>
      <c r="H490" s="46"/>
      <c r="I490" s="46"/>
      <c r="J490" s="46"/>
      <c r="K490" s="46"/>
      <c r="L490" s="46"/>
      <c r="M490" s="27"/>
      <c r="N490" s="36">
        <f>N489/(M444+N444)</f>
        <v>62.830117386398669</v>
      </c>
    </row>
  </sheetData>
  <mergeCells count="383">
    <mergeCell ref="B462:N462"/>
    <mergeCell ref="E19:G19"/>
    <mergeCell ref="E82:G82"/>
    <mergeCell ref="E144:G144"/>
    <mergeCell ref="E206:G206"/>
    <mergeCell ref="E268:G268"/>
    <mergeCell ref="E330:G330"/>
    <mergeCell ref="E392:G392"/>
    <mergeCell ref="E454:G454"/>
    <mergeCell ref="J21:K21"/>
    <mergeCell ref="J84:K84"/>
    <mergeCell ref="J146:K146"/>
    <mergeCell ref="J208:K208"/>
    <mergeCell ref="J270:K270"/>
    <mergeCell ref="J332:K332"/>
    <mergeCell ref="J394:K394"/>
    <mergeCell ref="E46:G46"/>
    <mergeCell ref="E47:G47"/>
    <mergeCell ref="L46:M46"/>
    <mergeCell ref="L47:M47"/>
    <mergeCell ref="I170:M170"/>
    <mergeCell ref="L171:M171"/>
    <mergeCell ref="E295:G295"/>
    <mergeCell ref="L295:M295"/>
    <mergeCell ref="A5:N5"/>
    <mergeCell ref="A38:A44"/>
    <mergeCell ref="L43:M43"/>
    <mergeCell ref="K38:M38"/>
    <mergeCell ref="B27:N27"/>
    <mergeCell ref="C1:N1"/>
    <mergeCell ref="J8:K8"/>
    <mergeCell ref="K28:M28"/>
    <mergeCell ref="A28:A31"/>
    <mergeCell ref="L8:M8"/>
    <mergeCell ref="N11:N12"/>
    <mergeCell ref="B13:N13"/>
    <mergeCell ref="E7:M7"/>
    <mergeCell ref="B11:C12"/>
    <mergeCell ref="B14:G14"/>
    <mergeCell ref="I14:N14"/>
    <mergeCell ref="F17:G17"/>
    <mergeCell ref="H17:I17"/>
    <mergeCell ref="B18:N18"/>
    <mergeCell ref="L20:N20"/>
    <mergeCell ref="K11:M11"/>
    <mergeCell ref="K12:M12"/>
    <mergeCell ref="G21:H21"/>
    <mergeCell ref="G11:H11"/>
    <mergeCell ref="H15:L15"/>
    <mergeCell ref="A32:A37"/>
    <mergeCell ref="I33:J33"/>
    <mergeCell ref="I34:J34"/>
    <mergeCell ref="G35:I35"/>
    <mergeCell ref="K32:M32"/>
    <mergeCell ref="I96:J96"/>
    <mergeCell ref="L92:M92"/>
    <mergeCell ref="A49:A55"/>
    <mergeCell ref="E23:M23"/>
    <mergeCell ref="L30:M30"/>
    <mergeCell ref="B16:C17"/>
    <mergeCell ref="E16:G16"/>
    <mergeCell ref="H16:L16"/>
    <mergeCell ref="L29:M29"/>
    <mergeCell ref="A7:A25"/>
    <mergeCell ref="G8:H8"/>
    <mergeCell ref="A45:A48"/>
    <mergeCell ref="E45:G45"/>
    <mergeCell ref="I45:M45"/>
    <mergeCell ref="C64:N64"/>
    <mergeCell ref="B90:N90"/>
    <mergeCell ref="H78:L78"/>
    <mergeCell ref="A68:N68"/>
    <mergeCell ref="A349:A355"/>
    <mergeCell ref="K349:M349"/>
    <mergeCell ref="L354:M354"/>
    <mergeCell ref="A192:N192"/>
    <mergeCell ref="A194:A212"/>
    <mergeCell ref="E194:M194"/>
    <mergeCell ref="J195:K195"/>
    <mergeCell ref="B198:C199"/>
    <mergeCell ref="G198:H198"/>
    <mergeCell ref="K198:M198"/>
    <mergeCell ref="N198:N199"/>
    <mergeCell ref="K199:M199"/>
    <mergeCell ref="B200:N200"/>
    <mergeCell ref="B201:G201"/>
    <mergeCell ref="I201:N201"/>
    <mergeCell ref="H202:L202"/>
    <mergeCell ref="B214:N214"/>
    <mergeCell ref="A339:A342"/>
    <mergeCell ref="B276:N276"/>
    <mergeCell ref="K339:M339"/>
    <mergeCell ref="B338:N338"/>
    <mergeCell ref="A294:A297"/>
    <mergeCell ref="E294:G294"/>
    <mergeCell ref="I294:M294"/>
    <mergeCell ref="E296:G296"/>
    <mergeCell ref="L296:M296"/>
    <mergeCell ref="A298:A304"/>
    <mergeCell ref="C312:N312"/>
    <mergeCell ref="A356:A359"/>
    <mergeCell ref="K405:M405"/>
    <mergeCell ref="I407:J407"/>
    <mergeCell ref="J381:K381"/>
    <mergeCell ref="L381:M381"/>
    <mergeCell ref="B384:C385"/>
    <mergeCell ref="L340:M340"/>
    <mergeCell ref="L341:M341"/>
    <mergeCell ref="A343:A348"/>
    <mergeCell ref="K343:M343"/>
    <mergeCell ref="I344:J344"/>
    <mergeCell ref="I345:J345"/>
    <mergeCell ref="G346:I346"/>
    <mergeCell ref="A360:A366"/>
    <mergeCell ref="C374:N374"/>
    <mergeCell ref="A378:N378"/>
    <mergeCell ref="A380:A398"/>
    <mergeCell ref="E380:M380"/>
    <mergeCell ref="G381:H381"/>
    <mergeCell ref="B391:N391"/>
    <mergeCell ref="K277:M277"/>
    <mergeCell ref="L279:M279"/>
    <mergeCell ref="A281:A286"/>
    <mergeCell ref="K281:M281"/>
    <mergeCell ref="I282:J282"/>
    <mergeCell ref="I283:J283"/>
    <mergeCell ref="G284:I284"/>
    <mergeCell ref="A287:A293"/>
    <mergeCell ref="K287:M287"/>
    <mergeCell ref="A277:A280"/>
    <mergeCell ref="L278:M278"/>
    <mergeCell ref="L393:N393"/>
    <mergeCell ref="G394:H394"/>
    <mergeCell ref="E396:M396"/>
    <mergeCell ref="B386:N386"/>
    <mergeCell ref="H388:L388"/>
    <mergeCell ref="B389:C390"/>
    <mergeCell ref="E389:G389"/>
    <mergeCell ref="H389:L389"/>
    <mergeCell ref="F390:G390"/>
    <mergeCell ref="H390:I390"/>
    <mergeCell ref="I220:J220"/>
    <mergeCell ref="I221:J221"/>
    <mergeCell ref="G222:I222"/>
    <mergeCell ref="G195:H195"/>
    <mergeCell ref="K163:M163"/>
    <mergeCell ref="L168:M168"/>
    <mergeCell ref="A170:A173"/>
    <mergeCell ref="A101:A107"/>
    <mergeCell ref="A108:A111"/>
    <mergeCell ref="A112:A118"/>
    <mergeCell ref="E132:M132"/>
    <mergeCell ref="E172:G172"/>
    <mergeCell ref="L172:M172"/>
    <mergeCell ref="A174:A180"/>
    <mergeCell ref="C188:N188"/>
    <mergeCell ref="A163:A169"/>
    <mergeCell ref="G133:H133"/>
    <mergeCell ref="J133:K133"/>
    <mergeCell ref="L133:M133"/>
    <mergeCell ref="B136:C137"/>
    <mergeCell ref="G136:H136"/>
    <mergeCell ref="K136:M136"/>
    <mergeCell ref="N136:N137"/>
    <mergeCell ref="K137:M137"/>
    <mergeCell ref="B451:C452"/>
    <mergeCell ref="E451:G451"/>
    <mergeCell ref="H451:L451"/>
    <mergeCell ref="F452:G452"/>
    <mergeCell ref="H452:I452"/>
    <mergeCell ref="B453:N453"/>
    <mergeCell ref="G270:H270"/>
    <mergeCell ref="E272:M272"/>
    <mergeCell ref="E170:G170"/>
    <mergeCell ref="G408:I408"/>
    <mergeCell ref="E356:G356"/>
    <mergeCell ref="I356:M356"/>
    <mergeCell ref="E357:G357"/>
    <mergeCell ref="L357:M357"/>
    <mergeCell ref="E358:G358"/>
    <mergeCell ref="L358:M358"/>
    <mergeCell ref="L292:M292"/>
    <mergeCell ref="B324:N324"/>
    <mergeCell ref="B322:C323"/>
    <mergeCell ref="A316:N316"/>
    <mergeCell ref="A318:A336"/>
    <mergeCell ref="E318:M318"/>
    <mergeCell ref="G319:H319"/>
    <mergeCell ref="J319:K319"/>
    <mergeCell ref="H450:L450"/>
    <mergeCell ref="G84:H84"/>
    <mergeCell ref="E86:M86"/>
    <mergeCell ref="E171:G171"/>
    <mergeCell ref="G98:I98"/>
    <mergeCell ref="K101:M101"/>
    <mergeCell ref="L106:M106"/>
    <mergeCell ref="E108:G108"/>
    <mergeCell ref="I108:M108"/>
    <mergeCell ref="E109:G109"/>
    <mergeCell ref="L109:M109"/>
    <mergeCell ref="E110:G110"/>
    <mergeCell ref="L110:M110"/>
    <mergeCell ref="C126:N126"/>
    <mergeCell ref="A130:N130"/>
    <mergeCell ref="A132:A150"/>
    <mergeCell ref="A91:A94"/>
    <mergeCell ref="K91:M91"/>
    <mergeCell ref="L93:M93"/>
    <mergeCell ref="A95:A100"/>
    <mergeCell ref="K95:M95"/>
    <mergeCell ref="I97:J97"/>
    <mergeCell ref="L230:M230"/>
    <mergeCell ref="A215:A218"/>
    <mergeCell ref="A70:A88"/>
    <mergeCell ref="E70:M70"/>
    <mergeCell ref="G71:H71"/>
    <mergeCell ref="J71:K71"/>
    <mergeCell ref="L71:M71"/>
    <mergeCell ref="B74:C75"/>
    <mergeCell ref="G74:H74"/>
    <mergeCell ref="K74:M74"/>
    <mergeCell ref="N74:N75"/>
    <mergeCell ref="K75:M75"/>
    <mergeCell ref="B76:N76"/>
    <mergeCell ref="B77:G77"/>
    <mergeCell ref="I77:N77"/>
    <mergeCell ref="B79:C80"/>
    <mergeCell ref="E79:G79"/>
    <mergeCell ref="H79:L79"/>
    <mergeCell ref="F80:G80"/>
    <mergeCell ref="H80:I80"/>
    <mergeCell ref="B81:N81"/>
    <mergeCell ref="L83:N83"/>
    <mergeCell ref="B138:N138"/>
    <mergeCell ref="B139:G139"/>
    <mergeCell ref="I139:N139"/>
    <mergeCell ref="H140:L140"/>
    <mergeCell ref="B141:C142"/>
    <mergeCell ref="E141:G141"/>
    <mergeCell ref="H141:L141"/>
    <mergeCell ref="F142:G142"/>
    <mergeCell ref="H142:I142"/>
    <mergeCell ref="B143:N143"/>
    <mergeCell ref="L145:N145"/>
    <mergeCell ref="G146:H146"/>
    <mergeCell ref="E148:M148"/>
    <mergeCell ref="A153:A156"/>
    <mergeCell ref="K153:M153"/>
    <mergeCell ref="L154:M154"/>
    <mergeCell ref="L155:M155"/>
    <mergeCell ref="A157:A162"/>
    <mergeCell ref="K157:M157"/>
    <mergeCell ref="I158:J158"/>
    <mergeCell ref="I159:J159"/>
    <mergeCell ref="G160:I160"/>
    <mergeCell ref="B152:N152"/>
    <mergeCell ref="L195:M195"/>
    <mergeCell ref="A225:A231"/>
    <mergeCell ref="K225:M225"/>
    <mergeCell ref="A232:A235"/>
    <mergeCell ref="E232:G232"/>
    <mergeCell ref="I232:M232"/>
    <mergeCell ref="E233:G233"/>
    <mergeCell ref="L233:M233"/>
    <mergeCell ref="E234:G234"/>
    <mergeCell ref="L234:M234"/>
    <mergeCell ref="B203:C204"/>
    <mergeCell ref="E203:G203"/>
    <mergeCell ref="H203:L203"/>
    <mergeCell ref="F204:G204"/>
    <mergeCell ref="H204:I204"/>
    <mergeCell ref="B205:N205"/>
    <mergeCell ref="L207:N207"/>
    <mergeCell ref="G208:H208"/>
    <mergeCell ref="E210:M210"/>
    <mergeCell ref="K215:M215"/>
    <mergeCell ref="L216:M216"/>
    <mergeCell ref="L217:M217"/>
    <mergeCell ref="A219:A224"/>
    <mergeCell ref="K219:M219"/>
    <mergeCell ref="A236:A242"/>
    <mergeCell ref="C250:N250"/>
    <mergeCell ref="A254:N254"/>
    <mergeCell ref="A256:A274"/>
    <mergeCell ref="E256:M256"/>
    <mergeCell ref="G257:H257"/>
    <mergeCell ref="J257:K257"/>
    <mergeCell ref="L257:M257"/>
    <mergeCell ref="B260:C261"/>
    <mergeCell ref="G260:H260"/>
    <mergeCell ref="K260:M260"/>
    <mergeCell ref="N260:N261"/>
    <mergeCell ref="K261:M261"/>
    <mergeCell ref="B262:N262"/>
    <mergeCell ref="B263:G263"/>
    <mergeCell ref="I263:N263"/>
    <mergeCell ref="H264:L264"/>
    <mergeCell ref="B265:C266"/>
    <mergeCell ref="E265:G265"/>
    <mergeCell ref="H265:L265"/>
    <mergeCell ref="F266:G266"/>
    <mergeCell ref="H266:I266"/>
    <mergeCell ref="B267:N267"/>
    <mergeCell ref="L269:N269"/>
    <mergeCell ref="L319:M319"/>
    <mergeCell ref="G322:H322"/>
    <mergeCell ref="K322:M322"/>
    <mergeCell ref="N322:N323"/>
    <mergeCell ref="K323:M323"/>
    <mergeCell ref="B325:G325"/>
    <mergeCell ref="I325:N325"/>
    <mergeCell ref="H326:L326"/>
    <mergeCell ref="B327:C328"/>
    <mergeCell ref="E327:G327"/>
    <mergeCell ref="H327:L327"/>
    <mergeCell ref="F328:G328"/>
    <mergeCell ref="H328:I328"/>
    <mergeCell ref="B329:N329"/>
    <mergeCell ref="L331:N331"/>
    <mergeCell ref="G332:H332"/>
    <mergeCell ref="E334:M334"/>
    <mergeCell ref="G384:H384"/>
    <mergeCell ref="K384:M384"/>
    <mergeCell ref="N384:N385"/>
    <mergeCell ref="K385:M385"/>
    <mergeCell ref="B387:G387"/>
    <mergeCell ref="I387:N387"/>
    <mergeCell ref="A401:A404"/>
    <mergeCell ref="K401:M401"/>
    <mergeCell ref="L402:M402"/>
    <mergeCell ref="L403:M403"/>
    <mergeCell ref="B400:N400"/>
    <mergeCell ref="A405:A410"/>
    <mergeCell ref="I406:J406"/>
    <mergeCell ref="A422:A428"/>
    <mergeCell ref="C436:N436"/>
    <mergeCell ref="A411:A417"/>
    <mergeCell ref="K411:M411"/>
    <mergeCell ref="L416:M416"/>
    <mergeCell ref="B449:G449"/>
    <mergeCell ref="I449:N449"/>
    <mergeCell ref="A418:A421"/>
    <mergeCell ref="E418:G418"/>
    <mergeCell ref="I418:M418"/>
    <mergeCell ref="E419:G419"/>
    <mergeCell ref="L419:M419"/>
    <mergeCell ref="E420:G420"/>
    <mergeCell ref="L420:M420"/>
    <mergeCell ref="A440:N440"/>
    <mergeCell ref="A442:A460"/>
    <mergeCell ref="E442:M442"/>
    <mergeCell ref="G443:H443"/>
    <mergeCell ref="L455:N455"/>
    <mergeCell ref="G456:H456"/>
    <mergeCell ref="E458:M458"/>
    <mergeCell ref="J443:K443"/>
    <mergeCell ref="L443:M443"/>
    <mergeCell ref="B446:C447"/>
    <mergeCell ref="G446:H446"/>
    <mergeCell ref="K446:M446"/>
    <mergeCell ref="N446:N447"/>
    <mergeCell ref="K447:M447"/>
    <mergeCell ref="B448:N448"/>
    <mergeCell ref="K463:M463"/>
    <mergeCell ref="L464:M464"/>
    <mergeCell ref="L465:M465"/>
    <mergeCell ref="A467:A472"/>
    <mergeCell ref="K467:M467"/>
    <mergeCell ref="I469:J469"/>
    <mergeCell ref="G470:I470"/>
    <mergeCell ref="A484:A490"/>
    <mergeCell ref="A473:A479"/>
    <mergeCell ref="K473:M473"/>
    <mergeCell ref="L478:M478"/>
    <mergeCell ref="A480:A483"/>
    <mergeCell ref="E480:G480"/>
    <mergeCell ref="I480:M480"/>
    <mergeCell ref="E481:G481"/>
    <mergeCell ref="L481:M481"/>
    <mergeCell ref="E482:G482"/>
    <mergeCell ref="L482:M482"/>
    <mergeCell ref="I468:J468"/>
    <mergeCell ref="A463:A466"/>
  </mergeCells>
  <pageMargins left="0.70866141732283505" right="0.70866141732283505" top="0.74803149606299202" bottom="0.74803149606299202" header="0.31496062992126" footer="0.31496062992126"/>
  <pageSetup paperSize="9" scale="80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opLeftCell="A26" zoomScale="110" zoomScaleNormal="110" workbookViewId="0">
      <selection activeCell="H23" sqref="H23"/>
    </sheetView>
  </sheetViews>
  <sheetFormatPr defaultRowHeight="14.4" x14ac:dyDescent="0.3"/>
  <cols>
    <col min="1" max="4" width="4.6640625" customWidth="1"/>
    <col min="5" max="5" width="35" customWidth="1"/>
    <col min="7" max="7" width="10.5546875" customWidth="1"/>
    <col min="9" max="9" width="15.88671875" customWidth="1"/>
    <col min="10" max="10" width="13.33203125" customWidth="1"/>
    <col min="11" max="11" width="12.88671875" customWidth="1"/>
    <col min="12" max="12" width="13.44140625" customWidth="1"/>
    <col min="13" max="13" width="12.6640625" customWidth="1"/>
    <col min="14" max="14" width="7.88671875" customWidth="1"/>
  </cols>
  <sheetData>
    <row r="1" spans="1:17" ht="21" customHeight="1" x14ac:dyDescent="0.25">
      <c r="A1" s="761" t="s">
        <v>302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162"/>
    </row>
    <row r="2" spans="1:17" ht="18.75" customHeight="1" x14ac:dyDescent="0.25">
      <c r="A2" s="762" t="s">
        <v>303</v>
      </c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Q2" s="163"/>
    </row>
    <row r="3" spans="1:17" ht="15.75" thickBot="1" x14ac:dyDescent="0.3">
      <c r="A3" s="763"/>
      <c r="B3" s="763"/>
      <c r="C3" s="763"/>
      <c r="D3" s="763"/>
      <c r="E3" s="763"/>
      <c r="F3" s="164"/>
      <c r="G3" s="164"/>
      <c r="H3" s="165"/>
      <c r="I3" s="165"/>
      <c r="J3" s="165"/>
      <c r="K3" s="165"/>
      <c r="L3" s="165"/>
      <c r="M3" s="165"/>
      <c r="N3" s="165"/>
      <c r="O3" s="165"/>
      <c r="P3" s="165"/>
      <c r="Q3" s="162"/>
    </row>
    <row r="4" spans="1:17" ht="16.5" customHeight="1" thickTop="1" x14ac:dyDescent="0.3">
      <c r="A4" s="764" t="s">
        <v>92</v>
      </c>
      <c r="B4" s="766" t="s">
        <v>160</v>
      </c>
      <c r="C4" s="767"/>
      <c r="D4" s="768"/>
      <c r="E4" s="742" t="s">
        <v>161</v>
      </c>
      <c r="F4" s="742" t="s">
        <v>340</v>
      </c>
      <c r="G4" s="548" t="s">
        <v>341</v>
      </c>
      <c r="H4" s="773" t="s">
        <v>162</v>
      </c>
      <c r="I4" s="742" t="s">
        <v>163</v>
      </c>
      <c r="J4" s="775" t="s">
        <v>164</v>
      </c>
      <c r="K4" s="776"/>
      <c r="L4" s="742" t="s">
        <v>165</v>
      </c>
      <c r="M4" s="742" t="s">
        <v>166</v>
      </c>
      <c r="N4" s="742" t="s">
        <v>167</v>
      </c>
      <c r="O4" s="777" t="s">
        <v>168</v>
      </c>
      <c r="P4" s="778"/>
      <c r="Q4" s="166"/>
    </row>
    <row r="5" spans="1:17" ht="15.6" x14ac:dyDescent="0.3">
      <c r="A5" s="765"/>
      <c r="B5" s="769"/>
      <c r="C5" s="770"/>
      <c r="D5" s="771"/>
      <c r="E5" s="772"/>
      <c r="F5" s="772"/>
      <c r="G5" s="547" t="s">
        <v>342</v>
      </c>
      <c r="H5" s="774"/>
      <c r="I5" s="772"/>
      <c r="J5" s="167" t="s">
        <v>169</v>
      </c>
      <c r="K5" s="167" t="s">
        <v>6</v>
      </c>
      <c r="L5" s="772"/>
      <c r="M5" s="772"/>
      <c r="N5" s="772"/>
      <c r="O5" s="168" t="s">
        <v>170</v>
      </c>
      <c r="P5" s="169" t="s">
        <v>171</v>
      </c>
      <c r="Q5" s="166"/>
    </row>
    <row r="6" spans="1:17" ht="15.75" x14ac:dyDescent="0.25">
      <c r="A6" s="170">
        <v>1</v>
      </c>
      <c r="B6" s="752">
        <v>2</v>
      </c>
      <c r="C6" s="753"/>
      <c r="D6" s="754"/>
      <c r="E6" s="171">
        <v>3</v>
      </c>
      <c r="F6" s="172">
        <v>4</v>
      </c>
      <c r="G6" s="546">
        <v>5</v>
      </c>
      <c r="H6" s="171">
        <v>6</v>
      </c>
      <c r="I6" s="171">
        <v>7</v>
      </c>
      <c r="J6" s="173">
        <v>8</v>
      </c>
      <c r="K6" s="173">
        <v>9</v>
      </c>
      <c r="L6" s="171">
        <v>10</v>
      </c>
      <c r="M6" s="171">
        <v>11</v>
      </c>
      <c r="N6" s="171">
        <v>12</v>
      </c>
      <c r="O6" s="171">
        <v>13</v>
      </c>
      <c r="P6" s="174">
        <v>14</v>
      </c>
      <c r="Q6" s="166"/>
    </row>
    <row r="7" spans="1:17" ht="15" customHeight="1" x14ac:dyDescent="0.3">
      <c r="A7" s="757">
        <v>1</v>
      </c>
      <c r="B7" s="758" t="s">
        <v>183</v>
      </c>
      <c r="C7" s="760" t="s">
        <v>173</v>
      </c>
      <c r="D7" s="760" t="s">
        <v>312</v>
      </c>
      <c r="E7" s="175" t="s">
        <v>304</v>
      </c>
      <c r="F7" s="176">
        <v>88</v>
      </c>
      <c r="G7" s="502">
        <v>88</v>
      </c>
      <c r="H7" s="177" t="s">
        <v>298</v>
      </c>
      <c r="I7" s="177" t="s">
        <v>313</v>
      </c>
      <c r="J7" s="177" t="s">
        <v>174</v>
      </c>
      <c r="K7" s="177" t="s">
        <v>175</v>
      </c>
      <c r="L7" s="178" t="s">
        <v>176</v>
      </c>
      <c r="M7" s="178" t="s">
        <v>177</v>
      </c>
      <c r="N7" s="177">
        <v>16</v>
      </c>
      <c r="O7" s="177" t="s">
        <v>98</v>
      </c>
      <c r="P7" s="179" t="s">
        <v>98</v>
      </c>
      <c r="Q7" s="542" t="s">
        <v>178</v>
      </c>
    </row>
    <row r="8" spans="1:17" ht="15" customHeight="1" x14ac:dyDescent="0.3">
      <c r="A8" s="740"/>
      <c r="B8" s="652"/>
      <c r="C8" s="656"/>
      <c r="D8" s="656"/>
      <c r="E8" s="175" t="s">
        <v>305</v>
      </c>
      <c r="F8" s="176">
        <v>60</v>
      </c>
      <c r="G8" s="502">
        <v>56</v>
      </c>
      <c r="H8" s="177" t="s">
        <v>298</v>
      </c>
      <c r="I8" s="177" t="s">
        <v>313</v>
      </c>
      <c r="J8" s="177" t="s">
        <v>174</v>
      </c>
      <c r="K8" s="177" t="s">
        <v>175</v>
      </c>
      <c r="L8" s="178" t="s">
        <v>339</v>
      </c>
      <c r="M8" s="178" t="s">
        <v>177</v>
      </c>
      <c r="N8" s="177">
        <v>16</v>
      </c>
      <c r="O8" s="177" t="s">
        <v>98</v>
      </c>
      <c r="P8" s="179" t="s">
        <v>98</v>
      </c>
      <c r="Q8" s="542" t="s">
        <v>179</v>
      </c>
    </row>
    <row r="9" spans="1:17" ht="15" customHeight="1" x14ac:dyDescent="0.3">
      <c r="A9" s="740"/>
      <c r="B9" s="652"/>
      <c r="C9" s="656"/>
      <c r="D9" s="656"/>
      <c r="E9" s="175" t="s">
        <v>306</v>
      </c>
      <c r="F9" s="176">
        <v>104</v>
      </c>
      <c r="G9" s="502">
        <v>100</v>
      </c>
      <c r="H9" s="177" t="s">
        <v>298</v>
      </c>
      <c r="I9" s="177" t="s">
        <v>313</v>
      </c>
      <c r="J9" s="177" t="s">
        <v>174</v>
      </c>
      <c r="K9" s="177" t="s">
        <v>175</v>
      </c>
      <c r="L9" s="178" t="s">
        <v>176</v>
      </c>
      <c r="M9" s="178" t="s">
        <v>177</v>
      </c>
      <c r="N9" s="177">
        <v>16</v>
      </c>
      <c r="O9" s="177" t="s">
        <v>98</v>
      </c>
      <c r="P9" s="179" t="s">
        <v>98</v>
      </c>
      <c r="Q9" s="542" t="s">
        <v>180</v>
      </c>
    </row>
    <row r="10" spans="1:17" ht="15.75" customHeight="1" thickBot="1" x14ac:dyDescent="0.35">
      <c r="A10" s="740"/>
      <c r="B10" s="652"/>
      <c r="C10" s="746"/>
      <c r="D10" s="746"/>
      <c r="E10" s="181" t="s">
        <v>307</v>
      </c>
      <c r="F10" s="185">
        <v>86</v>
      </c>
      <c r="G10" s="185">
        <v>88</v>
      </c>
      <c r="H10" s="182" t="s">
        <v>298</v>
      </c>
      <c r="I10" s="182" t="s">
        <v>313</v>
      </c>
      <c r="J10" s="182" t="s">
        <v>174</v>
      </c>
      <c r="K10" s="182" t="s">
        <v>175</v>
      </c>
      <c r="L10" s="186" t="s">
        <v>176</v>
      </c>
      <c r="M10" s="186" t="s">
        <v>177</v>
      </c>
      <c r="N10" s="182">
        <v>16</v>
      </c>
      <c r="O10" s="182" t="s">
        <v>98</v>
      </c>
      <c r="P10" s="182" t="s">
        <v>98</v>
      </c>
      <c r="Q10" s="542" t="s">
        <v>181</v>
      </c>
    </row>
    <row r="11" spans="1:17" ht="15.75" customHeight="1" thickTop="1" x14ac:dyDescent="0.3">
      <c r="A11" s="740"/>
      <c r="B11" s="652"/>
      <c r="C11" s="745" t="s">
        <v>182</v>
      </c>
      <c r="D11" s="745" t="s">
        <v>312</v>
      </c>
      <c r="E11" s="197" t="s">
        <v>308</v>
      </c>
      <c r="F11" s="190">
        <v>96</v>
      </c>
      <c r="G11" s="190">
        <v>96</v>
      </c>
      <c r="H11" s="184" t="s">
        <v>298</v>
      </c>
      <c r="I11" s="184" t="s">
        <v>313</v>
      </c>
      <c r="J11" s="184" t="s">
        <v>174</v>
      </c>
      <c r="K11" s="184" t="s">
        <v>175</v>
      </c>
      <c r="L11" s="187" t="s">
        <v>176</v>
      </c>
      <c r="M11" s="187" t="s">
        <v>177</v>
      </c>
      <c r="N11" s="184">
        <v>16</v>
      </c>
      <c r="O11" s="184" t="s">
        <v>98</v>
      </c>
      <c r="P11" s="500" t="s">
        <v>98</v>
      </c>
      <c r="Q11" s="542">
        <v>5</v>
      </c>
    </row>
    <row r="12" spans="1:17" ht="15" customHeight="1" x14ac:dyDescent="0.3">
      <c r="A12" s="740"/>
      <c r="B12" s="652"/>
      <c r="C12" s="656"/>
      <c r="D12" s="656"/>
      <c r="E12" s="175" t="s">
        <v>309</v>
      </c>
      <c r="F12" s="502">
        <v>40</v>
      </c>
      <c r="G12" s="502">
        <v>36</v>
      </c>
      <c r="H12" s="177" t="s">
        <v>298</v>
      </c>
      <c r="I12" s="177" t="s">
        <v>313</v>
      </c>
      <c r="J12" s="503" t="s">
        <v>174</v>
      </c>
      <c r="K12" s="503" t="s">
        <v>175</v>
      </c>
      <c r="L12" s="504" t="s">
        <v>339</v>
      </c>
      <c r="M12" s="504" t="s">
        <v>177</v>
      </c>
      <c r="N12" s="503">
        <v>16</v>
      </c>
      <c r="O12" s="503" t="s">
        <v>98</v>
      </c>
      <c r="P12" s="503" t="s">
        <v>98</v>
      </c>
      <c r="Q12" s="542">
        <v>6</v>
      </c>
    </row>
    <row r="13" spans="1:17" ht="15" customHeight="1" x14ac:dyDescent="0.3">
      <c r="A13" s="740"/>
      <c r="B13" s="652"/>
      <c r="C13" s="656"/>
      <c r="D13" s="656"/>
      <c r="E13" s="175" t="s">
        <v>310</v>
      </c>
      <c r="F13" s="190">
        <v>120</v>
      </c>
      <c r="G13" s="190">
        <v>112</v>
      </c>
      <c r="H13" s="177" t="s">
        <v>298</v>
      </c>
      <c r="I13" s="177" t="s">
        <v>313</v>
      </c>
      <c r="J13" s="184" t="s">
        <v>174</v>
      </c>
      <c r="K13" s="184" t="s">
        <v>175</v>
      </c>
      <c r="L13" s="187" t="s">
        <v>176</v>
      </c>
      <c r="M13" s="187" t="s">
        <v>177</v>
      </c>
      <c r="N13" s="184">
        <v>16</v>
      </c>
      <c r="O13" s="184" t="s">
        <v>98</v>
      </c>
      <c r="P13" s="500" t="s">
        <v>98</v>
      </c>
      <c r="Q13" s="180">
        <v>7</v>
      </c>
    </row>
    <row r="14" spans="1:17" ht="15.75" customHeight="1" thickBot="1" x14ac:dyDescent="0.35">
      <c r="A14" s="741"/>
      <c r="B14" s="759"/>
      <c r="C14" s="746"/>
      <c r="D14" s="746"/>
      <c r="E14" s="181" t="s">
        <v>311</v>
      </c>
      <c r="F14" s="185">
        <v>20</v>
      </c>
      <c r="G14" s="185">
        <v>16</v>
      </c>
      <c r="H14" s="182" t="s">
        <v>298</v>
      </c>
      <c r="I14" s="182" t="s">
        <v>313</v>
      </c>
      <c r="J14" s="182" t="s">
        <v>174</v>
      </c>
      <c r="K14" s="182" t="s">
        <v>175</v>
      </c>
      <c r="L14" s="186" t="s">
        <v>339</v>
      </c>
      <c r="M14" s="186" t="s">
        <v>177</v>
      </c>
      <c r="N14" s="182">
        <v>16</v>
      </c>
      <c r="O14" s="182" t="s">
        <v>98</v>
      </c>
      <c r="P14" s="189" t="s">
        <v>98</v>
      </c>
      <c r="Q14" s="180">
        <v>8</v>
      </c>
    </row>
    <row r="15" spans="1:17" ht="18" customHeight="1" thickTop="1" x14ac:dyDescent="0.3">
      <c r="A15" s="739">
        <v>2</v>
      </c>
      <c r="B15" s="742" t="s">
        <v>193</v>
      </c>
      <c r="C15" s="755" t="s">
        <v>321</v>
      </c>
      <c r="D15" s="745" t="s">
        <v>312</v>
      </c>
      <c r="E15" s="175" t="s">
        <v>304</v>
      </c>
      <c r="F15" s="190">
        <v>100</v>
      </c>
      <c r="G15" s="190">
        <v>92</v>
      </c>
      <c r="H15" s="184" t="s">
        <v>298</v>
      </c>
      <c r="I15" s="531" t="s">
        <v>313</v>
      </c>
      <c r="J15" s="184" t="s">
        <v>174</v>
      </c>
      <c r="K15" s="184" t="s">
        <v>175</v>
      </c>
      <c r="L15" s="187" t="s">
        <v>176</v>
      </c>
      <c r="M15" s="187" t="s">
        <v>177</v>
      </c>
      <c r="N15" s="184">
        <v>16</v>
      </c>
      <c r="O15" s="184" t="s">
        <v>98</v>
      </c>
      <c r="P15" s="195" t="s">
        <v>98</v>
      </c>
      <c r="Q15" s="180">
        <v>9</v>
      </c>
    </row>
    <row r="16" spans="1:17" ht="18" customHeight="1" x14ac:dyDescent="0.3">
      <c r="A16" s="740"/>
      <c r="B16" s="743"/>
      <c r="C16" s="756"/>
      <c r="D16" s="656"/>
      <c r="E16" s="175" t="s">
        <v>305</v>
      </c>
      <c r="F16" s="502">
        <v>120</v>
      </c>
      <c r="G16" s="502">
        <v>120</v>
      </c>
      <c r="H16" s="503" t="s">
        <v>298</v>
      </c>
      <c r="I16" s="503" t="s">
        <v>313</v>
      </c>
      <c r="J16" s="503" t="s">
        <v>174</v>
      </c>
      <c r="K16" s="503" t="s">
        <v>175</v>
      </c>
      <c r="L16" s="504" t="s">
        <v>176</v>
      </c>
      <c r="M16" s="504" t="s">
        <v>177</v>
      </c>
      <c r="N16" s="503">
        <v>16</v>
      </c>
      <c r="O16" s="503" t="s">
        <v>98</v>
      </c>
      <c r="P16" s="191" t="s">
        <v>98</v>
      </c>
      <c r="Q16" s="180">
        <v>10</v>
      </c>
    </row>
    <row r="17" spans="1:17" ht="23.25" customHeight="1" x14ac:dyDescent="0.3">
      <c r="A17" s="740"/>
      <c r="B17" s="743"/>
      <c r="C17" s="756"/>
      <c r="D17" s="656"/>
      <c r="E17" s="175" t="s">
        <v>306</v>
      </c>
      <c r="F17" s="190">
        <v>96</v>
      </c>
      <c r="G17" s="190">
        <v>96</v>
      </c>
      <c r="H17" s="184" t="s">
        <v>298</v>
      </c>
      <c r="I17" s="503" t="s">
        <v>313</v>
      </c>
      <c r="J17" s="184" t="s">
        <v>174</v>
      </c>
      <c r="K17" s="184" t="s">
        <v>175</v>
      </c>
      <c r="L17" s="187" t="s">
        <v>176</v>
      </c>
      <c r="M17" s="187" t="s">
        <v>177</v>
      </c>
      <c r="N17" s="184">
        <v>16</v>
      </c>
      <c r="O17" s="184" t="s">
        <v>98</v>
      </c>
      <c r="P17" s="195" t="s">
        <v>98</v>
      </c>
      <c r="Q17" s="180">
        <v>11</v>
      </c>
    </row>
    <row r="18" spans="1:17" ht="20.25" customHeight="1" x14ac:dyDescent="0.3">
      <c r="A18" s="740"/>
      <c r="B18" s="743"/>
      <c r="C18" s="756"/>
      <c r="D18" s="656"/>
      <c r="E18" s="501" t="s">
        <v>314</v>
      </c>
      <c r="F18" s="176">
        <v>72</v>
      </c>
      <c r="G18" s="502">
        <v>70</v>
      </c>
      <c r="H18" s="177" t="s">
        <v>298</v>
      </c>
      <c r="I18" s="184" t="s">
        <v>313</v>
      </c>
      <c r="J18" s="177" t="s">
        <v>174</v>
      </c>
      <c r="K18" s="177" t="s">
        <v>175</v>
      </c>
      <c r="L18" s="178" t="s">
        <v>176</v>
      </c>
      <c r="M18" s="178" t="s">
        <v>177</v>
      </c>
      <c r="N18" s="177">
        <v>16</v>
      </c>
      <c r="O18" s="177" t="s">
        <v>98</v>
      </c>
      <c r="P18" s="191" t="s">
        <v>98</v>
      </c>
      <c r="Q18" s="180">
        <v>12</v>
      </c>
    </row>
    <row r="19" spans="1:17" ht="17.25" customHeight="1" thickBot="1" x14ac:dyDescent="0.35">
      <c r="A19" s="740"/>
      <c r="B19" s="743"/>
      <c r="C19" s="756"/>
      <c r="D19" s="656" t="s">
        <v>312</v>
      </c>
      <c r="E19" s="534" t="s">
        <v>315</v>
      </c>
      <c r="F19" s="185">
        <v>96</v>
      </c>
      <c r="G19" s="185">
        <v>88</v>
      </c>
      <c r="H19" s="182" t="s">
        <v>298</v>
      </c>
      <c r="I19" s="182" t="s">
        <v>313</v>
      </c>
      <c r="J19" s="182" t="s">
        <v>174</v>
      </c>
      <c r="K19" s="182" t="s">
        <v>175</v>
      </c>
      <c r="L19" s="186" t="s">
        <v>176</v>
      </c>
      <c r="M19" s="186" t="s">
        <v>177</v>
      </c>
      <c r="N19" s="182">
        <v>16</v>
      </c>
      <c r="O19" s="182" t="s">
        <v>98</v>
      </c>
      <c r="P19" s="194" t="s">
        <v>98</v>
      </c>
      <c r="Q19" s="180">
        <v>13</v>
      </c>
    </row>
    <row r="20" spans="1:17" ht="15.75" customHeight="1" thickTop="1" x14ac:dyDescent="0.3">
      <c r="A20" s="740"/>
      <c r="B20" s="743"/>
      <c r="C20" s="756"/>
      <c r="D20" s="656"/>
      <c r="E20" s="197" t="s">
        <v>316</v>
      </c>
      <c r="F20" s="190">
        <v>104</v>
      </c>
      <c r="G20" s="190">
        <v>100</v>
      </c>
      <c r="H20" s="184" t="s">
        <v>298</v>
      </c>
      <c r="I20" s="184" t="s">
        <v>313</v>
      </c>
      <c r="J20" s="184" t="s">
        <v>174</v>
      </c>
      <c r="K20" s="184" t="s">
        <v>175</v>
      </c>
      <c r="L20" s="187" t="s">
        <v>176</v>
      </c>
      <c r="M20" s="187" t="s">
        <v>177</v>
      </c>
      <c r="N20" s="184">
        <v>16</v>
      </c>
      <c r="O20" s="184" t="s">
        <v>98</v>
      </c>
      <c r="P20" s="195" t="s">
        <v>98</v>
      </c>
      <c r="Q20" s="180">
        <v>14</v>
      </c>
    </row>
    <row r="21" spans="1:17" ht="15" customHeight="1" x14ac:dyDescent="0.3">
      <c r="A21" s="740"/>
      <c r="B21" s="743"/>
      <c r="C21" s="756"/>
      <c r="D21" s="656"/>
      <c r="E21" s="501" t="s">
        <v>318</v>
      </c>
      <c r="F21" s="543">
        <v>64</v>
      </c>
      <c r="G21" s="543">
        <v>64</v>
      </c>
      <c r="H21" s="177" t="s">
        <v>298</v>
      </c>
      <c r="I21" s="503" t="s">
        <v>313</v>
      </c>
      <c r="J21" s="503" t="s">
        <v>174</v>
      </c>
      <c r="K21" s="503" t="s">
        <v>175</v>
      </c>
      <c r="L21" s="504" t="s">
        <v>176</v>
      </c>
      <c r="M21" s="504" t="s">
        <v>177</v>
      </c>
      <c r="N21" s="177">
        <v>16</v>
      </c>
      <c r="O21" s="503" t="s">
        <v>98</v>
      </c>
      <c r="P21" s="502"/>
      <c r="Q21" s="180">
        <v>15</v>
      </c>
    </row>
    <row r="22" spans="1:17" ht="15" customHeight="1" x14ac:dyDescent="0.3">
      <c r="A22" s="740"/>
      <c r="B22" s="743"/>
      <c r="C22" s="756"/>
      <c r="D22" s="656"/>
      <c r="E22" s="523" t="s">
        <v>319</v>
      </c>
      <c r="F22" s="190">
        <v>156</v>
      </c>
      <c r="G22" s="190">
        <v>156</v>
      </c>
      <c r="H22" s="177" t="s">
        <v>298</v>
      </c>
      <c r="I22" s="503" t="s">
        <v>313</v>
      </c>
      <c r="J22" s="184" t="s">
        <v>174</v>
      </c>
      <c r="K22" s="184" t="s">
        <v>175</v>
      </c>
      <c r="L22" s="187" t="s">
        <v>176</v>
      </c>
      <c r="M22" s="187" t="s">
        <v>177</v>
      </c>
      <c r="N22" s="177">
        <v>16</v>
      </c>
      <c r="O22" s="184" t="s">
        <v>98</v>
      </c>
      <c r="P22" s="195" t="s">
        <v>98</v>
      </c>
      <c r="Q22" s="180">
        <v>16</v>
      </c>
    </row>
    <row r="23" spans="1:17" ht="15" customHeight="1" x14ac:dyDescent="0.3">
      <c r="A23" s="740"/>
      <c r="B23" s="743"/>
      <c r="C23" s="756"/>
      <c r="D23" s="656"/>
      <c r="E23" s="193" t="s">
        <v>317</v>
      </c>
      <c r="F23" s="176">
        <v>68</v>
      </c>
      <c r="G23" s="502">
        <v>76</v>
      </c>
      <c r="H23" s="177" t="s">
        <v>298</v>
      </c>
      <c r="I23" s="503" t="s">
        <v>313</v>
      </c>
      <c r="J23" s="177" t="s">
        <v>174</v>
      </c>
      <c r="K23" s="177" t="s">
        <v>175</v>
      </c>
      <c r="L23" s="178" t="s">
        <v>176</v>
      </c>
      <c r="M23" s="178" t="s">
        <v>177</v>
      </c>
      <c r="N23" s="177">
        <v>16</v>
      </c>
      <c r="O23" s="177" t="s">
        <v>98</v>
      </c>
      <c r="P23" s="191" t="s">
        <v>98</v>
      </c>
      <c r="Q23" s="180">
        <v>17</v>
      </c>
    </row>
    <row r="24" spans="1:17" ht="16.5" customHeight="1" thickBot="1" x14ac:dyDescent="0.35">
      <c r="A24" s="740"/>
      <c r="B24" s="743"/>
      <c r="C24" s="756"/>
      <c r="D24" s="658"/>
      <c r="E24" s="196" t="s">
        <v>320</v>
      </c>
      <c r="F24" s="185">
        <v>92</v>
      </c>
      <c r="G24" s="185">
        <v>92</v>
      </c>
      <c r="H24" s="182" t="s">
        <v>298</v>
      </c>
      <c r="I24" s="182" t="s">
        <v>313</v>
      </c>
      <c r="J24" s="182" t="s">
        <v>174</v>
      </c>
      <c r="K24" s="182" t="s">
        <v>175</v>
      </c>
      <c r="L24" s="186" t="s">
        <v>176</v>
      </c>
      <c r="M24" s="186" t="s">
        <v>177</v>
      </c>
      <c r="N24" s="182">
        <v>16</v>
      </c>
      <c r="O24" s="182" t="s">
        <v>98</v>
      </c>
      <c r="P24" s="194" t="s">
        <v>98</v>
      </c>
      <c r="Q24" s="180">
        <v>18</v>
      </c>
    </row>
    <row r="25" spans="1:17" ht="0.75" hidden="1" customHeight="1" thickTop="1" thickBot="1" x14ac:dyDescent="0.3">
      <c r="A25" s="741"/>
      <c r="B25" s="744"/>
      <c r="C25" s="522"/>
      <c r="D25" s="522"/>
      <c r="E25" s="523"/>
      <c r="F25" s="190"/>
      <c r="G25" s="190"/>
      <c r="H25" s="184" t="s">
        <v>298</v>
      </c>
      <c r="I25" s="184" t="s">
        <v>313</v>
      </c>
      <c r="J25" s="184" t="s">
        <v>174</v>
      </c>
      <c r="K25" s="184" t="s">
        <v>175</v>
      </c>
      <c r="L25" s="187" t="s">
        <v>176</v>
      </c>
      <c r="M25" s="187" t="s">
        <v>177</v>
      </c>
      <c r="N25" s="184">
        <v>16</v>
      </c>
      <c r="O25" s="184" t="s">
        <v>98</v>
      </c>
      <c r="P25" s="195" t="s">
        <v>98</v>
      </c>
      <c r="Q25" s="180" t="s">
        <v>184</v>
      </c>
    </row>
    <row r="26" spans="1:17" ht="15.75" customHeight="1" thickTop="1" x14ac:dyDescent="0.3">
      <c r="A26" s="739">
        <v>3</v>
      </c>
      <c r="B26" s="742" t="s">
        <v>324</v>
      </c>
      <c r="C26" s="745" t="s">
        <v>322</v>
      </c>
      <c r="D26" s="745" t="s">
        <v>323</v>
      </c>
      <c r="E26" s="197" t="s">
        <v>326</v>
      </c>
      <c r="F26" s="176">
        <v>88</v>
      </c>
      <c r="G26" s="502">
        <v>84</v>
      </c>
      <c r="H26" s="177" t="s">
        <v>298</v>
      </c>
      <c r="I26" s="503" t="s">
        <v>313</v>
      </c>
      <c r="J26" s="177" t="s">
        <v>174</v>
      </c>
      <c r="K26" s="177" t="s">
        <v>175</v>
      </c>
      <c r="L26" s="178" t="s">
        <v>176</v>
      </c>
      <c r="M26" s="178" t="s">
        <v>177</v>
      </c>
      <c r="N26" s="177">
        <v>16</v>
      </c>
      <c r="O26" s="177" t="s">
        <v>98</v>
      </c>
      <c r="P26" s="191" t="s">
        <v>98</v>
      </c>
      <c r="Q26" s="180">
        <v>19</v>
      </c>
    </row>
    <row r="27" spans="1:17" ht="15" customHeight="1" x14ac:dyDescent="0.3">
      <c r="A27" s="740"/>
      <c r="B27" s="743"/>
      <c r="C27" s="656"/>
      <c r="D27" s="656"/>
      <c r="E27" s="501" t="s">
        <v>327</v>
      </c>
      <c r="F27" s="176">
        <v>172</v>
      </c>
      <c r="G27" s="502">
        <v>164</v>
      </c>
      <c r="H27" s="177" t="s">
        <v>298</v>
      </c>
      <c r="I27" s="503" t="s">
        <v>313</v>
      </c>
      <c r="J27" s="177" t="s">
        <v>174</v>
      </c>
      <c r="K27" s="177" t="s">
        <v>175</v>
      </c>
      <c r="L27" s="178" t="s">
        <v>176</v>
      </c>
      <c r="M27" s="178" t="s">
        <v>177</v>
      </c>
      <c r="N27" s="177">
        <v>16</v>
      </c>
      <c r="O27" s="177" t="s">
        <v>98</v>
      </c>
      <c r="P27" s="191" t="s">
        <v>98</v>
      </c>
      <c r="Q27" s="180">
        <v>20</v>
      </c>
    </row>
    <row r="28" spans="1:17" ht="15" customHeight="1" x14ac:dyDescent="0.3">
      <c r="A28" s="740"/>
      <c r="B28" s="743"/>
      <c r="C28" s="656"/>
      <c r="D28" s="656"/>
      <c r="E28" s="523" t="s">
        <v>328</v>
      </c>
      <c r="F28" s="176">
        <v>156</v>
      </c>
      <c r="G28" s="502">
        <v>152</v>
      </c>
      <c r="H28" s="177" t="s">
        <v>298</v>
      </c>
      <c r="I28" s="503" t="s">
        <v>313</v>
      </c>
      <c r="J28" s="177" t="s">
        <v>174</v>
      </c>
      <c r="K28" s="177" t="s">
        <v>175</v>
      </c>
      <c r="L28" s="178" t="s">
        <v>176</v>
      </c>
      <c r="M28" s="178" t="s">
        <v>177</v>
      </c>
      <c r="N28" s="177">
        <v>16</v>
      </c>
      <c r="O28" s="177" t="s">
        <v>98</v>
      </c>
      <c r="P28" s="191" t="s">
        <v>98</v>
      </c>
      <c r="Q28" s="180">
        <v>21</v>
      </c>
    </row>
    <row r="29" spans="1:17" ht="15" customHeight="1" x14ac:dyDescent="0.3">
      <c r="A29" s="740"/>
      <c r="B29" s="743"/>
      <c r="C29" s="656"/>
      <c r="D29" s="656"/>
      <c r="E29" s="193" t="s">
        <v>314</v>
      </c>
      <c r="F29" s="530">
        <v>164</v>
      </c>
      <c r="G29" s="530">
        <v>164</v>
      </c>
      <c r="H29" s="531" t="s">
        <v>298</v>
      </c>
      <c r="I29" s="503" t="s">
        <v>313</v>
      </c>
      <c r="J29" s="531" t="s">
        <v>174</v>
      </c>
      <c r="K29" s="531" t="s">
        <v>175</v>
      </c>
      <c r="L29" s="532" t="s">
        <v>176</v>
      </c>
      <c r="M29" s="532" t="s">
        <v>177</v>
      </c>
      <c r="N29" s="531">
        <v>16</v>
      </c>
      <c r="O29" s="531" t="s">
        <v>98</v>
      </c>
      <c r="P29" s="192" t="s">
        <v>98</v>
      </c>
      <c r="Q29" s="180">
        <v>22</v>
      </c>
    </row>
    <row r="30" spans="1:17" ht="15.75" customHeight="1" thickBot="1" x14ac:dyDescent="0.35">
      <c r="A30" s="740"/>
      <c r="B30" s="743"/>
      <c r="C30" s="656"/>
      <c r="D30" s="746"/>
      <c r="E30" s="528" t="s">
        <v>329</v>
      </c>
      <c r="F30" s="525">
        <v>96</v>
      </c>
      <c r="G30" s="525">
        <v>96</v>
      </c>
      <c r="H30" s="526" t="s">
        <v>298</v>
      </c>
      <c r="I30" s="182" t="s">
        <v>313</v>
      </c>
      <c r="J30" s="526" t="s">
        <v>174</v>
      </c>
      <c r="K30" s="526" t="s">
        <v>175</v>
      </c>
      <c r="L30" s="529" t="s">
        <v>176</v>
      </c>
      <c r="M30" s="529" t="s">
        <v>177</v>
      </c>
      <c r="N30" s="526">
        <v>16</v>
      </c>
      <c r="O30" s="526" t="s">
        <v>98</v>
      </c>
      <c r="P30" s="527" t="s">
        <v>98</v>
      </c>
      <c r="Q30" s="180">
        <v>23</v>
      </c>
    </row>
    <row r="31" spans="1:17" ht="15.75" customHeight="1" thickTop="1" x14ac:dyDescent="0.3">
      <c r="A31" s="740"/>
      <c r="B31" s="743"/>
      <c r="C31" s="656"/>
      <c r="D31" s="745"/>
      <c r="E31" s="183" t="s">
        <v>330</v>
      </c>
      <c r="F31" s="190">
        <v>160</v>
      </c>
      <c r="G31" s="190">
        <v>156</v>
      </c>
      <c r="H31" s="184" t="s">
        <v>298</v>
      </c>
      <c r="I31" s="184" t="s">
        <v>313</v>
      </c>
      <c r="J31" s="184" t="s">
        <v>174</v>
      </c>
      <c r="K31" s="184" t="s">
        <v>175</v>
      </c>
      <c r="L31" s="187" t="s">
        <v>176</v>
      </c>
      <c r="M31" s="187" t="s">
        <v>177</v>
      </c>
      <c r="N31" s="184">
        <v>16</v>
      </c>
      <c r="O31" s="184" t="s">
        <v>98</v>
      </c>
      <c r="P31" s="195" t="s">
        <v>98</v>
      </c>
      <c r="Q31" s="180">
        <v>24</v>
      </c>
    </row>
    <row r="32" spans="1:17" ht="15" customHeight="1" x14ac:dyDescent="0.3">
      <c r="A32" s="740"/>
      <c r="B32" s="743"/>
      <c r="C32" s="656"/>
      <c r="D32" s="656"/>
      <c r="E32" s="193" t="s">
        <v>331</v>
      </c>
      <c r="F32" s="176">
        <v>148</v>
      </c>
      <c r="G32" s="502">
        <v>144</v>
      </c>
      <c r="H32" s="177" t="s">
        <v>298</v>
      </c>
      <c r="I32" s="503" t="s">
        <v>313</v>
      </c>
      <c r="J32" s="177" t="s">
        <v>174</v>
      </c>
      <c r="K32" s="177" t="s">
        <v>175</v>
      </c>
      <c r="L32" s="178" t="s">
        <v>176</v>
      </c>
      <c r="M32" s="178" t="s">
        <v>177</v>
      </c>
      <c r="N32" s="177">
        <v>16</v>
      </c>
      <c r="O32" s="177" t="s">
        <v>98</v>
      </c>
      <c r="P32" s="191" t="s">
        <v>98</v>
      </c>
      <c r="Q32" s="180">
        <v>25</v>
      </c>
    </row>
    <row r="33" spans="1:17" ht="15" customHeight="1" x14ac:dyDescent="0.3">
      <c r="A33" s="740"/>
      <c r="B33" s="743"/>
      <c r="C33" s="656"/>
      <c r="D33" s="656"/>
      <c r="E33" s="188" t="s">
        <v>319</v>
      </c>
      <c r="F33" s="176">
        <v>176</v>
      </c>
      <c r="G33" s="502">
        <v>172</v>
      </c>
      <c r="H33" s="177" t="s">
        <v>298</v>
      </c>
      <c r="I33" s="503" t="s">
        <v>313</v>
      </c>
      <c r="J33" s="177" t="s">
        <v>174</v>
      </c>
      <c r="K33" s="177" t="s">
        <v>175</v>
      </c>
      <c r="L33" s="178" t="s">
        <v>176</v>
      </c>
      <c r="M33" s="178" t="s">
        <v>177</v>
      </c>
      <c r="N33" s="177">
        <v>16</v>
      </c>
      <c r="O33" s="177" t="s">
        <v>98</v>
      </c>
      <c r="P33" s="191" t="s">
        <v>98</v>
      </c>
      <c r="Q33" s="180">
        <v>26</v>
      </c>
    </row>
    <row r="34" spans="1:17" ht="15" customHeight="1" x14ac:dyDescent="0.3">
      <c r="A34" s="740"/>
      <c r="B34" s="743"/>
      <c r="C34" s="656"/>
      <c r="D34" s="656"/>
      <c r="E34" s="524" t="s">
        <v>332</v>
      </c>
      <c r="F34" s="502">
        <v>252</v>
      </c>
      <c r="G34" s="502">
        <v>248</v>
      </c>
      <c r="H34" s="503" t="s">
        <v>298</v>
      </c>
      <c r="I34" s="503" t="s">
        <v>313</v>
      </c>
      <c r="J34" s="503" t="s">
        <v>174</v>
      </c>
      <c r="K34" s="503" t="s">
        <v>175</v>
      </c>
      <c r="L34" s="504" t="s">
        <v>176</v>
      </c>
      <c r="M34" s="504" t="s">
        <v>177</v>
      </c>
      <c r="N34" s="503">
        <v>16</v>
      </c>
      <c r="O34" s="503" t="s">
        <v>98</v>
      </c>
      <c r="P34" s="191" t="s">
        <v>98</v>
      </c>
      <c r="Q34" s="180">
        <v>27</v>
      </c>
    </row>
    <row r="35" spans="1:17" ht="13.5" customHeight="1" thickBot="1" x14ac:dyDescent="0.35">
      <c r="A35" s="740"/>
      <c r="B35" s="743"/>
      <c r="C35" s="656"/>
      <c r="D35" s="656"/>
      <c r="E35" s="533" t="s">
        <v>333</v>
      </c>
      <c r="F35" s="525">
        <v>84</v>
      </c>
      <c r="G35" s="525">
        <v>84</v>
      </c>
      <c r="H35" s="526" t="s">
        <v>298</v>
      </c>
      <c r="I35" s="182" t="s">
        <v>313</v>
      </c>
      <c r="J35" s="182" t="s">
        <v>174</v>
      </c>
      <c r="K35" s="182" t="s">
        <v>175</v>
      </c>
      <c r="L35" s="186" t="s">
        <v>176</v>
      </c>
      <c r="M35" s="186" t="s">
        <v>177</v>
      </c>
      <c r="N35" s="182">
        <v>16</v>
      </c>
      <c r="O35" s="182" t="s">
        <v>98</v>
      </c>
      <c r="P35" s="194" t="s">
        <v>98</v>
      </c>
      <c r="Q35" s="180">
        <v>28</v>
      </c>
    </row>
    <row r="36" spans="1:17" ht="1.5" hidden="1" customHeight="1" thickTop="1" thickBot="1" x14ac:dyDescent="0.3">
      <c r="A36" s="740"/>
      <c r="B36" s="743"/>
      <c r="C36" s="746"/>
      <c r="D36" s="656"/>
      <c r="E36" s="183"/>
      <c r="F36" s="190"/>
      <c r="G36" s="190"/>
      <c r="H36" s="184" t="s">
        <v>298</v>
      </c>
      <c r="I36" s="184" t="s">
        <v>313</v>
      </c>
      <c r="J36" s="184" t="s">
        <v>174</v>
      </c>
      <c r="K36" s="184" t="s">
        <v>175</v>
      </c>
      <c r="L36" s="187" t="s">
        <v>176</v>
      </c>
      <c r="M36" s="187" t="s">
        <v>177</v>
      </c>
      <c r="N36" s="184">
        <v>16</v>
      </c>
      <c r="O36" s="184" t="s">
        <v>98</v>
      </c>
      <c r="P36" s="195" t="s">
        <v>98</v>
      </c>
      <c r="Q36" s="180" t="s">
        <v>186</v>
      </c>
    </row>
    <row r="37" spans="1:17" ht="0.75" hidden="1" customHeight="1" thickTop="1" thickBot="1" x14ac:dyDescent="0.3">
      <c r="A37" s="740"/>
      <c r="B37" s="743"/>
      <c r="C37" s="750"/>
      <c r="D37" s="656" t="s">
        <v>97</v>
      </c>
      <c r="I37" s="503" t="s">
        <v>313</v>
      </c>
      <c r="K37" s="503" t="s">
        <v>175</v>
      </c>
      <c r="L37" s="178" t="s">
        <v>176</v>
      </c>
      <c r="M37" s="178" t="s">
        <v>177</v>
      </c>
      <c r="N37" s="503">
        <v>16</v>
      </c>
      <c r="O37" s="503" t="s">
        <v>98</v>
      </c>
      <c r="P37" s="191" t="s">
        <v>98</v>
      </c>
      <c r="Q37" s="180" t="s">
        <v>187</v>
      </c>
    </row>
    <row r="38" spans="1:17" ht="16.5" hidden="1" customHeight="1" thickTop="1" thickBot="1" x14ac:dyDescent="0.3">
      <c r="A38" s="740"/>
      <c r="B38" s="743"/>
      <c r="C38" s="628"/>
      <c r="D38" s="656"/>
      <c r="I38" s="503" t="s">
        <v>313</v>
      </c>
      <c r="K38" s="503" t="s">
        <v>175</v>
      </c>
      <c r="L38" s="178" t="s">
        <v>176</v>
      </c>
      <c r="M38" s="178" t="s">
        <v>177</v>
      </c>
      <c r="N38" s="503">
        <v>16</v>
      </c>
      <c r="O38" s="503" t="s">
        <v>98</v>
      </c>
      <c r="P38" s="191" t="s">
        <v>98</v>
      </c>
      <c r="Q38" s="180" t="s">
        <v>188</v>
      </c>
    </row>
    <row r="39" spans="1:17" ht="16.5" hidden="1" customHeight="1" thickTop="1" thickBot="1" x14ac:dyDescent="0.3">
      <c r="A39" s="740"/>
      <c r="B39" s="743"/>
      <c r="C39" s="628"/>
      <c r="D39" s="656"/>
      <c r="I39" s="503" t="s">
        <v>313</v>
      </c>
      <c r="K39" s="503" t="s">
        <v>175</v>
      </c>
      <c r="L39" s="178" t="s">
        <v>176</v>
      </c>
      <c r="M39" s="178" t="s">
        <v>177</v>
      </c>
      <c r="N39" s="503">
        <v>16</v>
      </c>
      <c r="O39" s="503" t="s">
        <v>98</v>
      </c>
      <c r="P39" s="191" t="s">
        <v>98</v>
      </c>
      <c r="Q39" s="180" t="s">
        <v>189</v>
      </c>
    </row>
    <row r="40" spans="1:17" ht="16.5" hidden="1" customHeight="1" thickTop="1" thickBot="1" x14ac:dyDescent="0.3">
      <c r="A40" s="740"/>
      <c r="B40" s="743"/>
      <c r="C40" s="628"/>
      <c r="D40" s="656"/>
      <c r="I40" s="503" t="s">
        <v>313</v>
      </c>
      <c r="K40" s="503" t="s">
        <v>175</v>
      </c>
      <c r="L40" s="178" t="s">
        <v>176</v>
      </c>
      <c r="M40" s="178" t="s">
        <v>177</v>
      </c>
      <c r="N40" s="503">
        <v>16</v>
      </c>
      <c r="O40" s="503" t="s">
        <v>98</v>
      </c>
      <c r="P40" s="191" t="s">
        <v>98</v>
      </c>
      <c r="Q40" s="180" t="s">
        <v>190</v>
      </c>
    </row>
    <row r="41" spans="1:17" ht="16.5" hidden="1" customHeight="1" thickTop="1" thickBot="1" x14ac:dyDescent="0.3">
      <c r="A41" s="740"/>
      <c r="B41" s="743"/>
      <c r="C41" s="628"/>
      <c r="D41" s="656"/>
      <c r="I41" s="503" t="s">
        <v>313</v>
      </c>
      <c r="K41" s="503" t="s">
        <v>175</v>
      </c>
      <c r="L41" s="178" t="s">
        <v>176</v>
      </c>
      <c r="M41" s="178" t="s">
        <v>177</v>
      </c>
      <c r="N41" s="503">
        <v>16</v>
      </c>
      <c r="O41" s="503" t="s">
        <v>98</v>
      </c>
      <c r="P41" s="191" t="s">
        <v>98</v>
      </c>
      <c r="Q41" s="180" t="s">
        <v>191</v>
      </c>
    </row>
    <row r="42" spans="1:17" ht="16.5" hidden="1" customHeight="1" thickTop="1" thickBot="1" x14ac:dyDescent="0.3">
      <c r="A42" s="741"/>
      <c r="B42" s="744"/>
      <c r="C42" s="751"/>
      <c r="D42" s="746"/>
      <c r="I42" s="503" t="s">
        <v>313</v>
      </c>
      <c r="K42" s="503" t="s">
        <v>175</v>
      </c>
      <c r="L42" s="178" t="s">
        <v>176</v>
      </c>
      <c r="M42" s="178" t="s">
        <v>177</v>
      </c>
      <c r="N42" s="503">
        <v>16</v>
      </c>
      <c r="O42" s="503" t="s">
        <v>98</v>
      </c>
      <c r="P42" s="191" t="s">
        <v>98</v>
      </c>
      <c r="Q42" s="180" t="s">
        <v>192</v>
      </c>
    </row>
    <row r="43" spans="1:17" ht="16.5" customHeight="1" thickTop="1" x14ac:dyDescent="0.3">
      <c r="A43" s="739">
        <v>4</v>
      </c>
      <c r="B43" s="742" t="s">
        <v>337</v>
      </c>
      <c r="C43" s="745" t="s">
        <v>325</v>
      </c>
      <c r="D43" s="747" t="s">
        <v>338</v>
      </c>
      <c r="E43" s="535" t="s">
        <v>335</v>
      </c>
      <c r="F43" s="543">
        <v>164</v>
      </c>
      <c r="G43" s="545">
        <v>164</v>
      </c>
      <c r="H43" s="184" t="s">
        <v>298</v>
      </c>
      <c r="I43" s="503" t="s">
        <v>313</v>
      </c>
      <c r="J43" s="177" t="s">
        <v>174</v>
      </c>
      <c r="K43" s="503" t="s">
        <v>175</v>
      </c>
      <c r="L43" s="178" t="s">
        <v>176</v>
      </c>
      <c r="M43" s="178" t="s">
        <v>177</v>
      </c>
      <c r="N43" s="503">
        <v>16</v>
      </c>
      <c r="O43" s="503" t="s">
        <v>98</v>
      </c>
      <c r="P43" s="191" t="s">
        <v>98</v>
      </c>
      <c r="Q43" s="180">
        <v>29</v>
      </c>
    </row>
    <row r="44" spans="1:17" ht="16.5" customHeight="1" x14ac:dyDescent="0.3">
      <c r="A44" s="740"/>
      <c r="B44" s="743"/>
      <c r="C44" s="656"/>
      <c r="D44" s="748"/>
      <c r="E44" s="536" t="s">
        <v>305</v>
      </c>
      <c r="F44" s="543">
        <v>160</v>
      </c>
      <c r="G44" s="545">
        <v>160</v>
      </c>
      <c r="H44" s="184" t="s">
        <v>298</v>
      </c>
      <c r="I44" s="503" t="s">
        <v>313</v>
      </c>
      <c r="J44" s="184" t="s">
        <v>174</v>
      </c>
      <c r="K44" s="503" t="s">
        <v>175</v>
      </c>
      <c r="L44" s="178" t="s">
        <v>176</v>
      </c>
      <c r="M44" s="178" t="s">
        <v>177</v>
      </c>
      <c r="N44" s="503">
        <v>16</v>
      </c>
      <c r="O44" s="503" t="s">
        <v>98</v>
      </c>
      <c r="P44" s="191" t="s">
        <v>98</v>
      </c>
      <c r="Q44" s="180">
        <v>30</v>
      </c>
    </row>
    <row r="45" spans="1:17" ht="16.5" customHeight="1" x14ac:dyDescent="0.3">
      <c r="A45" s="740"/>
      <c r="B45" s="743"/>
      <c r="C45" s="656"/>
      <c r="D45" s="748"/>
      <c r="E45" s="537" t="s">
        <v>328</v>
      </c>
      <c r="F45" s="543">
        <v>232</v>
      </c>
      <c r="G45" s="545">
        <v>232</v>
      </c>
      <c r="H45" s="184" t="s">
        <v>298</v>
      </c>
      <c r="I45" s="503" t="s">
        <v>313</v>
      </c>
      <c r="J45" s="184" t="s">
        <v>174</v>
      </c>
      <c r="K45" s="503" t="s">
        <v>175</v>
      </c>
      <c r="L45" s="178" t="s">
        <v>176</v>
      </c>
      <c r="M45" s="178" t="s">
        <v>177</v>
      </c>
      <c r="N45" s="503">
        <v>16</v>
      </c>
      <c r="O45" s="503" t="s">
        <v>98</v>
      </c>
      <c r="P45" s="191" t="s">
        <v>98</v>
      </c>
      <c r="Q45" s="180">
        <v>31</v>
      </c>
    </row>
    <row r="46" spans="1:17" ht="16.5" customHeight="1" x14ac:dyDescent="0.3">
      <c r="A46" s="740"/>
      <c r="B46" s="743"/>
      <c r="C46" s="656"/>
      <c r="D46" s="748"/>
      <c r="E46" s="538" t="s">
        <v>314</v>
      </c>
      <c r="F46" s="543">
        <v>92</v>
      </c>
      <c r="G46" s="545">
        <v>90</v>
      </c>
      <c r="H46" s="184" t="s">
        <v>298</v>
      </c>
      <c r="I46" s="503" t="s">
        <v>313</v>
      </c>
      <c r="J46" s="184" t="s">
        <v>174</v>
      </c>
      <c r="K46" s="503" t="s">
        <v>175</v>
      </c>
      <c r="L46" s="178" t="s">
        <v>176</v>
      </c>
      <c r="M46" s="178" t="s">
        <v>177</v>
      </c>
      <c r="N46" s="503">
        <v>16</v>
      </c>
      <c r="O46" s="503" t="s">
        <v>98</v>
      </c>
      <c r="P46" s="191" t="s">
        <v>98</v>
      </c>
      <c r="Q46" s="180">
        <v>32</v>
      </c>
    </row>
    <row r="47" spans="1:17" ht="16.5" customHeight="1" thickBot="1" x14ac:dyDescent="0.35">
      <c r="A47" s="740"/>
      <c r="B47" s="743"/>
      <c r="C47" s="656"/>
      <c r="D47" s="749"/>
      <c r="E47" s="539" t="s">
        <v>329</v>
      </c>
      <c r="F47" s="544">
        <v>108</v>
      </c>
      <c r="G47" s="544">
        <v>108</v>
      </c>
      <c r="H47" s="182" t="s">
        <v>298</v>
      </c>
      <c r="I47" s="182" t="s">
        <v>313</v>
      </c>
      <c r="J47" s="182" t="s">
        <v>174</v>
      </c>
      <c r="K47" s="182" t="s">
        <v>175</v>
      </c>
      <c r="L47" s="186" t="s">
        <v>176</v>
      </c>
      <c r="M47" s="186" t="s">
        <v>177</v>
      </c>
      <c r="N47" s="182">
        <v>16</v>
      </c>
      <c r="O47" s="182" t="s">
        <v>98</v>
      </c>
      <c r="P47" s="194" t="s">
        <v>98</v>
      </c>
      <c r="Q47" s="180">
        <v>33</v>
      </c>
    </row>
    <row r="48" spans="1:17" ht="16.5" customHeight="1" thickTop="1" x14ac:dyDescent="0.3">
      <c r="A48" s="740"/>
      <c r="B48" s="743"/>
      <c r="C48" s="656"/>
      <c r="D48" s="747" t="s">
        <v>338</v>
      </c>
      <c r="E48" s="535" t="s">
        <v>334</v>
      </c>
      <c r="F48" s="545">
        <v>192</v>
      </c>
      <c r="G48" s="545">
        <v>192</v>
      </c>
      <c r="H48" s="184" t="s">
        <v>298</v>
      </c>
      <c r="I48" s="184" t="s">
        <v>313</v>
      </c>
      <c r="J48" s="184" t="s">
        <v>174</v>
      </c>
      <c r="K48" s="184" t="s">
        <v>175</v>
      </c>
      <c r="L48" s="187" t="s">
        <v>176</v>
      </c>
      <c r="M48" s="187" t="s">
        <v>177</v>
      </c>
      <c r="N48" s="184">
        <v>16</v>
      </c>
      <c r="O48" s="184" t="s">
        <v>98</v>
      </c>
      <c r="P48" s="195" t="s">
        <v>98</v>
      </c>
      <c r="Q48" s="180">
        <v>34</v>
      </c>
    </row>
    <row r="49" spans="1:17" ht="16.5" customHeight="1" x14ac:dyDescent="0.3">
      <c r="A49" s="740"/>
      <c r="B49" s="743"/>
      <c r="C49" s="656"/>
      <c r="D49" s="748"/>
      <c r="E49" s="536" t="s">
        <v>318</v>
      </c>
      <c r="F49" s="543">
        <v>160</v>
      </c>
      <c r="G49" s="545">
        <v>140</v>
      </c>
      <c r="H49" s="184" t="s">
        <v>298</v>
      </c>
      <c r="I49" s="503" t="s">
        <v>313</v>
      </c>
      <c r="J49" s="184" t="s">
        <v>174</v>
      </c>
      <c r="K49" s="503" t="s">
        <v>175</v>
      </c>
      <c r="L49" s="178" t="s">
        <v>176</v>
      </c>
      <c r="M49" s="178" t="s">
        <v>177</v>
      </c>
      <c r="N49" s="503">
        <v>16</v>
      </c>
      <c r="O49" s="503" t="s">
        <v>98</v>
      </c>
      <c r="P49" s="191" t="s">
        <v>98</v>
      </c>
      <c r="Q49" s="180">
        <v>35</v>
      </c>
    </row>
    <row r="50" spans="1:17" ht="16.5" customHeight="1" x14ac:dyDescent="0.3">
      <c r="A50" s="740"/>
      <c r="B50" s="743"/>
      <c r="C50" s="656"/>
      <c r="D50" s="748"/>
      <c r="E50" s="537" t="s">
        <v>319</v>
      </c>
      <c r="F50" s="543">
        <v>172</v>
      </c>
      <c r="G50" s="545">
        <v>172</v>
      </c>
      <c r="H50" s="184" t="s">
        <v>298</v>
      </c>
      <c r="I50" s="503" t="s">
        <v>313</v>
      </c>
      <c r="J50" s="184" t="s">
        <v>174</v>
      </c>
      <c r="K50" s="503" t="s">
        <v>175</v>
      </c>
      <c r="L50" s="178" t="s">
        <v>176</v>
      </c>
      <c r="M50" s="178" t="s">
        <v>177</v>
      </c>
      <c r="N50" s="503">
        <v>16</v>
      </c>
      <c r="O50" s="503" t="s">
        <v>98</v>
      </c>
      <c r="P50" s="191" t="s">
        <v>98</v>
      </c>
      <c r="Q50" s="180">
        <v>36</v>
      </c>
    </row>
    <row r="51" spans="1:17" ht="16.5" customHeight="1" x14ac:dyDescent="0.3">
      <c r="A51" s="740"/>
      <c r="B51" s="743"/>
      <c r="C51" s="656"/>
      <c r="D51" s="748"/>
      <c r="E51" s="538" t="s">
        <v>317</v>
      </c>
      <c r="F51" s="543">
        <v>104</v>
      </c>
      <c r="G51" s="545">
        <v>104</v>
      </c>
      <c r="H51" s="184" t="s">
        <v>298</v>
      </c>
      <c r="I51" s="503" t="s">
        <v>313</v>
      </c>
      <c r="J51" s="184" t="s">
        <v>174</v>
      </c>
      <c r="K51" s="503" t="s">
        <v>175</v>
      </c>
      <c r="L51" s="178" t="s">
        <v>176</v>
      </c>
      <c r="M51" s="178" t="s">
        <v>177</v>
      </c>
      <c r="N51" s="503">
        <v>16</v>
      </c>
      <c r="O51" s="503" t="s">
        <v>98</v>
      </c>
      <c r="P51" s="191" t="s">
        <v>98</v>
      </c>
      <c r="Q51" s="180">
        <v>37</v>
      </c>
    </row>
    <row r="52" spans="1:17" ht="15" customHeight="1" thickBot="1" x14ac:dyDescent="0.35">
      <c r="A52" s="740"/>
      <c r="B52" s="743"/>
      <c r="C52" s="656"/>
      <c r="D52" s="748"/>
      <c r="E52" s="540" t="s">
        <v>336</v>
      </c>
      <c r="F52" s="544">
        <v>128</v>
      </c>
      <c r="G52" s="544">
        <v>128</v>
      </c>
      <c r="H52" s="182" t="s">
        <v>298</v>
      </c>
      <c r="I52" s="182" t="s">
        <v>313</v>
      </c>
      <c r="J52" s="182" t="s">
        <v>174</v>
      </c>
      <c r="K52" s="182" t="s">
        <v>175</v>
      </c>
      <c r="L52" s="186" t="s">
        <v>176</v>
      </c>
      <c r="M52" s="186" t="s">
        <v>177</v>
      </c>
      <c r="N52" s="182">
        <v>16</v>
      </c>
      <c r="O52" s="182" t="s">
        <v>98</v>
      </c>
      <c r="P52" s="194" t="s">
        <v>98</v>
      </c>
      <c r="Q52" s="180">
        <v>38</v>
      </c>
    </row>
    <row r="53" spans="1:17" ht="0.75" hidden="1" customHeight="1" thickBot="1" x14ac:dyDescent="0.3">
      <c r="A53" s="740"/>
      <c r="B53" s="743"/>
      <c r="C53" s="746"/>
      <c r="D53" s="749"/>
      <c r="I53" s="184" t="s">
        <v>313</v>
      </c>
      <c r="K53" s="184" t="s">
        <v>175</v>
      </c>
      <c r="L53" s="187" t="s">
        <v>176</v>
      </c>
      <c r="M53" s="187" t="s">
        <v>177</v>
      </c>
      <c r="N53" s="184">
        <v>16</v>
      </c>
      <c r="O53" s="184" t="s">
        <v>98</v>
      </c>
      <c r="P53" s="195" t="s">
        <v>98</v>
      </c>
      <c r="Q53" s="180" t="s">
        <v>194</v>
      </c>
    </row>
    <row r="54" spans="1:17" ht="16.5" hidden="1" customHeight="1" thickTop="1" thickBot="1" x14ac:dyDescent="0.3">
      <c r="A54" s="740"/>
      <c r="B54" s="743"/>
      <c r="C54" s="745" t="s">
        <v>182</v>
      </c>
      <c r="D54" s="747" t="s">
        <v>96</v>
      </c>
      <c r="E54" s="14"/>
      <c r="I54" s="503" t="s">
        <v>313</v>
      </c>
      <c r="K54" s="503" t="s">
        <v>175</v>
      </c>
      <c r="L54" s="178" t="s">
        <v>176</v>
      </c>
      <c r="M54" s="178" t="s">
        <v>177</v>
      </c>
      <c r="N54" s="503">
        <v>16</v>
      </c>
      <c r="O54" s="503" t="s">
        <v>98</v>
      </c>
      <c r="P54" s="191" t="s">
        <v>98</v>
      </c>
      <c r="Q54" s="180" t="s">
        <v>195</v>
      </c>
    </row>
    <row r="55" spans="1:17" ht="16.5" hidden="1" customHeight="1" thickTop="1" thickBot="1" x14ac:dyDescent="0.3">
      <c r="A55" s="740"/>
      <c r="B55" s="743"/>
      <c r="C55" s="656"/>
      <c r="D55" s="748"/>
      <c r="I55" s="503" t="s">
        <v>313</v>
      </c>
      <c r="K55" s="503" t="s">
        <v>175</v>
      </c>
      <c r="L55" s="178" t="s">
        <v>176</v>
      </c>
      <c r="M55" s="178" t="s">
        <v>177</v>
      </c>
      <c r="N55" s="503">
        <v>16</v>
      </c>
      <c r="O55" s="503" t="s">
        <v>98</v>
      </c>
      <c r="P55" s="191" t="s">
        <v>98</v>
      </c>
      <c r="Q55" s="180" t="s">
        <v>196</v>
      </c>
    </row>
    <row r="56" spans="1:17" ht="16.5" hidden="1" customHeight="1" thickTop="1" thickBot="1" x14ac:dyDescent="0.3">
      <c r="A56" s="740"/>
      <c r="B56" s="743"/>
      <c r="C56" s="656"/>
      <c r="D56" s="748"/>
      <c r="I56" s="503" t="s">
        <v>313</v>
      </c>
      <c r="K56" s="503" t="s">
        <v>175</v>
      </c>
      <c r="L56" s="178" t="s">
        <v>176</v>
      </c>
      <c r="M56" s="178" t="s">
        <v>177</v>
      </c>
      <c r="N56" s="503">
        <v>16</v>
      </c>
      <c r="O56" s="503" t="s">
        <v>98</v>
      </c>
      <c r="P56" s="191" t="s">
        <v>98</v>
      </c>
      <c r="Q56" s="180" t="s">
        <v>197</v>
      </c>
    </row>
    <row r="57" spans="1:17" ht="16.5" hidden="1" customHeight="1" thickTop="1" thickBot="1" x14ac:dyDescent="0.3">
      <c r="A57" s="740"/>
      <c r="B57" s="743"/>
      <c r="C57" s="656"/>
      <c r="D57" s="748"/>
      <c r="I57" s="503" t="s">
        <v>313</v>
      </c>
      <c r="K57" s="503" t="s">
        <v>175</v>
      </c>
      <c r="L57" s="178" t="s">
        <v>176</v>
      </c>
      <c r="M57" s="178" t="s">
        <v>177</v>
      </c>
      <c r="N57" s="503">
        <v>16</v>
      </c>
      <c r="O57" s="503" t="s">
        <v>98</v>
      </c>
      <c r="P57" s="191" t="s">
        <v>98</v>
      </c>
      <c r="Q57" s="180" t="s">
        <v>198</v>
      </c>
    </row>
    <row r="58" spans="1:17" ht="16.5" hidden="1" customHeight="1" thickTop="1" thickBot="1" x14ac:dyDescent="0.3">
      <c r="A58" s="740"/>
      <c r="B58" s="743"/>
      <c r="C58" s="656"/>
      <c r="D58" s="749"/>
      <c r="I58" s="503" t="s">
        <v>313</v>
      </c>
      <c r="K58" s="503" t="s">
        <v>175</v>
      </c>
      <c r="L58" s="178" t="s">
        <v>176</v>
      </c>
      <c r="M58" s="178" t="s">
        <v>177</v>
      </c>
      <c r="N58" s="503">
        <v>16</v>
      </c>
      <c r="O58" s="503" t="s">
        <v>98</v>
      </c>
      <c r="P58" s="191" t="s">
        <v>98</v>
      </c>
      <c r="Q58" s="180" t="s">
        <v>199</v>
      </c>
    </row>
    <row r="59" spans="1:17" ht="16.5" hidden="1" customHeight="1" thickTop="1" thickBot="1" x14ac:dyDescent="0.3">
      <c r="A59" s="740"/>
      <c r="B59" s="743"/>
      <c r="C59" s="656"/>
      <c r="D59" s="747" t="s">
        <v>97</v>
      </c>
      <c r="I59" s="503" t="s">
        <v>313</v>
      </c>
      <c r="K59" s="503" t="s">
        <v>175</v>
      </c>
      <c r="L59" s="178" t="s">
        <v>176</v>
      </c>
      <c r="M59" s="178" t="s">
        <v>177</v>
      </c>
      <c r="N59" s="503">
        <v>16</v>
      </c>
      <c r="O59" s="503" t="s">
        <v>98</v>
      </c>
      <c r="P59" s="191" t="s">
        <v>98</v>
      </c>
      <c r="Q59" s="180" t="s">
        <v>200</v>
      </c>
    </row>
    <row r="60" spans="1:17" ht="16.5" hidden="1" customHeight="1" thickTop="1" thickBot="1" x14ac:dyDescent="0.3">
      <c r="A60" s="740"/>
      <c r="B60" s="743"/>
      <c r="C60" s="656"/>
      <c r="D60" s="748"/>
      <c r="I60" s="503" t="s">
        <v>313</v>
      </c>
      <c r="K60" s="503" t="s">
        <v>175</v>
      </c>
      <c r="L60" s="178" t="s">
        <v>176</v>
      </c>
      <c r="M60" s="178" t="s">
        <v>177</v>
      </c>
      <c r="N60" s="503">
        <v>16</v>
      </c>
      <c r="O60" s="503" t="s">
        <v>98</v>
      </c>
      <c r="P60" s="191" t="s">
        <v>98</v>
      </c>
      <c r="Q60" s="180" t="s">
        <v>201</v>
      </c>
    </row>
    <row r="61" spans="1:17" ht="16.5" hidden="1" customHeight="1" thickTop="1" thickBot="1" x14ac:dyDescent="0.3">
      <c r="A61" s="740"/>
      <c r="B61" s="743"/>
      <c r="C61" s="656"/>
      <c r="D61" s="748"/>
      <c r="I61" s="503" t="s">
        <v>313</v>
      </c>
      <c r="K61" s="503" t="s">
        <v>175</v>
      </c>
      <c r="L61" s="178" t="s">
        <v>176</v>
      </c>
      <c r="M61" s="178" t="s">
        <v>177</v>
      </c>
      <c r="N61" s="503">
        <v>16</v>
      </c>
      <c r="O61" s="503" t="s">
        <v>98</v>
      </c>
      <c r="P61" s="191" t="s">
        <v>98</v>
      </c>
      <c r="Q61" s="180" t="s">
        <v>202</v>
      </c>
    </row>
    <row r="62" spans="1:17" ht="16.5" hidden="1" customHeight="1" thickTop="1" thickBot="1" x14ac:dyDescent="0.3">
      <c r="A62" s="740"/>
      <c r="B62" s="743"/>
      <c r="C62" s="656"/>
      <c r="D62" s="748"/>
      <c r="I62" s="503" t="s">
        <v>313</v>
      </c>
      <c r="K62" s="503" t="s">
        <v>175</v>
      </c>
      <c r="L62" s="178" t="s">
        <v>176</v>
      </c>
      <c r="M62" s="178" t="s">
        <v>177</v>
      </c>
      <c r="N62" s="503">
        <v>16</v>
      </c>
      <c r="O62" s="503" t="s">
        <v>98</v>
      </c>
      <c r="P62" s="191" t="s">
        <v>98</v>
      </c>
      <c r="Q62" s="180" t="s">
        <v>203</v>
      </c>
    </row>
    <row r="63" spans="1:17" ht="16.5" hidden="1" customHeight="1" thickTop="1" thickBot="1" x14ac:dyDescent="0.3">
      <c r="A63" s="740"/>
      <c r="B63" s="743"/>
      <c r="C63" s="656"/>
      <c r="D63" s="748"/>
      <c r="I63" s="503" t="s">
        <v>313</v>
      </c>
      <c r="K63" s="503" t="s">
        <v>175</v>
      </c>
      <c r="L63" s="178" t="s">
        <v>176</v>
      </c>
      <c r="M63" s="178" t="s">
        <v>177</v>
      </c>
      <c r="N63" s="503">
        <v>16</v>
      </c>
      <c r="O63" s="503" t="s">
        <v>98</v>
      </c>
      <c r="P63" s="191" t="s">
        <v>98</v>
      </c>
      <c r="Q63" s="180" t="s">
        <v>204</v>
      </c>
    </row>
    <row r="64" spans="1:17" ht="16.5" hidden="1" customHeight="1" thickTop="1" thickBot="1" x14ac:dyDescent="0.3">
      <c r="A64" s="741"/>
      <c r="B64" s="744"/>
      <c r="C64" s="746"/>
      <c r="D64" s="749"/>
      <c r="I64" s="503" t="s">
        <v>313</v>
      </c>
      <c r="K64" s="503" t="s">
        <v>175</v>
      </c>
      <c r="L64" s="178" t="s">
        <v>176</v>
      </c>
      <c r="M64" s="178" t="s">
        <v>177</v>
      </c>
      <c r="N64" s="503">
        <v>16</v>
      </c>
      <c r="O64" s="503" t="s">
        <v>98</v>
      </c>
      <c r="P64" s="191" t="s">
        <v>98</v>
      </c>
      <c r="Q64" s="180" t="s">
        <v>205</v>
      </c>
    </row>
    <row r="65" spans="1:4" ht="15" thickTop="1" x14ac:dyDescent="0.3">
      <c r="A65" s="541"/>
      <c r="B65" s="541"/>
      <c r="C65" s="541"/>
      <c r="D65" s="541"/>
    </row>
    <row r="66" spans="1:4" x14ac:dyDescent="0.3">
      <c r="A66" s="58"/>
      <c r="B66" s="58"/>
      <c r="C66" s="58"/>
      <c r="D66" s="58"/>
    </row>
    <row r="67" spans="1:4" x14ac:dyDescent="0.3">
      <c r="A67" s="58"/>
      <c r="B67" s="58"/>
      <c r="C67" s="58"/>
      <c r="D67" s="58"/>
    </row>
  </sheetData>
  <mergeCells count="41">
    <mergeCell ref="A1:P1"/>
    <mergeCell ref="A2:P2"/>
    <mergeCell ref="A3:E3"/>
    <mergeCell ref="A4:A5"/>
    <mergeCell ref="B4:D5"/>
    <mergeCell ref="E4:E5"/>
    <mergeCell ref="F4:F5"/>
    <mergeCell ref="H4:H5"/>
    <mergeCell ref="I4:I5"/>
    <mergeCell ref="J4:K4"/>
    <mergeCell ref="L4:L5"/>
    <mergeCell ref="M4:M5"/>
    <mergeCell ref="N4:N5"/>
    <mergeCell ref="O4:P4"/>
    <mergeCell ref="B6:D6"/>
    <mergeCell ref="C11:C14"/>
    <mergeCell ref="D11:D14"/>
    <mergeCell ref="A15:A25"/>
    <mergeCell ref="B15:B25"/>
    <mergeCell ref="C15:C24"/>
    <mergeCell ref="D15:D18"/>
    <mergeCell ref="D19:D24"/>
    <mergeCell ref="A7:A14"/>
    <mergeCell ref="B7:B14"/>
    <mergeCell ref="C7:C10"/>
    <mergeCell ref="D7:D10"/>
    <mergeCell ref="A26:A42"/>
    <mergeCell ref="B26:B42"/>
    <mergeCell ref="C26:C36"/>
    <mergeCell ref="D26:D30"/>
    <mergeCell ref="D31:D36"/>
    <mergeCell ref="C37:C42"/>
    <mergeCell ref="D37:D42"/>
    <mergeCell ref="A43:A64"/>
    <mergeCell ref="B43:B64"/>
    <mergeCell ref="C43:C53"/>
    <mergeCell ref="D43:D47"/>
    <mergeCell ref="D48:D53"/>
    <mergeCell ref="C54:C64"/>
    <mergeCell ref="D54:D58"/>
    <mergeCell ref="D59:D64"/>
  </mergeCells>
  <pageMargins left="0.7" right="0.7" top="0.5" bottom="0.5" header="0.3" footer="0.3"/>
  <pageSetup paperSize="9" scale="75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CTK &amp; KIRIM</vt:lpstr>
      <vt:lpstr>REKAP HPS</vt:lpstr>
      <vt:lpstr>catatan</vt:lpstr>
      <vt:lpstr>MADRASAH  KLAS X SISWA </vt:lpstr>
      <vt:lpstr>SPESIFIKASI </vt:lpstr>
      <vt:lpstr>Sheet1</vt:lpstr>
      <vt:lpstr>'MADRASAH  KLAS X SISWA '!Print_Area</vt:lpstr>
      <vt:lpstr>'REKAP HPS'!Print_Area</vt:lpstr>
      <vt:lpstr>'SPESIFIKASI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Mawan</dc:creator>
  <cp:lastModifiedBy>TOSHIBA</cp:lastModifiedBy>
  <cp:lastPrinted>2015-07-23T02:52:36Z</cp:lastPrinted>
  <dcterms:created xsi:type="dcterms:W3CDTF">2011-12-04T00:34:08Z</dcterms:created>
  <dcterms:modified xsi:type="dcterms:W3CDTF">2015-07-27T22:11:15Z</dcterms:modified>
</cp:coreProperties>
</file>